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iria\Google Drive\PhD data depository\Archaeological analyses\"/>
    </mc:Choice>
  </mc:AlternateContent>
  <bookViews>
    <workbookView xWindow="0" yWindow="0" windowWidth="4305" windowHeight="1830" tabRatio="734" activeTab="3"/>
  </bookViews>
  <sheets>
    <sheet name="Composition data" sheetId="7" r:id="rId1"/>
    <sheet name="Metallography" sheetId="6" r:id="rId2"/>
    <sheet name="Raw use-wear data" sheetId="1" r:id="rId3"/>
    <sheet name="Deposition data" sheetId="10"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9" i="1" l="1"/>
  <c r="C118" i="1"/>
  <c r="C110" i="1"/>
  <c r="C113" i="1" l="1"/>
  <c r="C112" i="1"/>
  <c r="C111" i="1"/>
  <c r="C108" i="1"/>
  <c r="C70" i="1" l="1"/>
  <c r="C72" i="1"/>
  <c r="C73" i="1"/>
  <c r="C106" i="1" l="1"/>
  <c r="C104" i="1"/>
  <c r="C69" i="1" l="1"/>
  <c r="C61" i="1"/>
  <c r="C64" i="1"/>
  <c r="C96" i="1" l="1"/>
  <c r="C95" i="1" l="1"/>
  <c r="C94" i="1"/>
  <c r="C92" i="1"/>
  <c r="C89" i="1"/>
  <c r="G92" i="7" l="1"/>
  <c r="C92" i="7"/>
  <c r="D92" i="7"/>
  <c r="E92" i="7"/>
  <c r="F92" i="7"/>
  <c r="H92" i="7"/>
  <c r="I92" i="7"/>
  <c r="C80" i="1"/>
  <c r="C84" i="1"/>
  <c r="C77" i="1"/>
  <c r="C78" i="1"/>
  <c r="C79" i="1"/>
  <c r="C14" i="1" l="1"/>
  <c r="C15" i="1"/>
  <c r="C58" i="1" l="1"/>
  <c r="C55" i="1"/>
  <c r="C54" i="1"/>
  <c r="C52" i="1"/>
  <c r="C50" i="1"/>
  <c r="C46" i="1"/>
  <c r="C41" i="1"/>
  <c r="C37" i="1"/>
  <c r="C36" i="1"/>
  <c r="C29" i="1" l="1"/>
  <c r="C25" i="1"/>
  <c r="C23" i="1"/>
  <c r="C9" i="1"/>
  <c r="C8" i="1"/>
  <c r="C7" i="1"/>
</calcChain>
</file>

<file path=xl/sharedStrings.xml><?xml version="1.0" encoding="utf-8"?>
<sst xmlns="http://schemas.openxmlformats.org/spreadsheetml/2006/main" count="4212" uniqueCount="1154">
  <si>
    <t>Length (max) mm</t>
  </si>
  <si>
    <t>Width of blade (max) (mm)</t>
  </si>
  <si>
    <t>Width of butt (mean) (mm)</t>
  </si>
  <si>
    <t>Thickness of butt (mm)</t>
  </si>
  <si>
    <t>Thickness of blade (mm)</t>
  </si>
  <si>
    <t>Weight (g)</t>
  </si>
  <si>
    <t>Basic dimensions</t>
  </si>
  <si>
    <t>Manufacturing traces</t>
  </si>
  <si>
    <t>Casting seams</t>
  </si>
  <si>
    <t>Trapped gases</t>
  </si>
  <si>
    <t>Incomplete polishing</t>
  </si>
  <si>
    <t>Mould used for casting</t>
  </si>
  <si>
    <t>Hammering</t>
  </si>
  <si>
    <t>Cracks</t>
  </si>
  <si>
    <t>Casting defects</t>
  </si>
  <si>
    <t>Decoration</t>
  </si>
  <si>
    <t>Wear traces</t>
  </si>
  <si>
    <t xml:space="preserve"> Striations parallel to the blade </t>
  </si>
  <si>
    <t>Striations perpendicular to the blade (upto 2cm)</t>
  </si>
  <si>
    <t>Striations perpendicular to the blade (over 2cm)</t>
  </si>
  <si>
    <t>Contortion of the cutting-edge</t>
  </si>
  <si>
    <t>Asymmetry to the blade</t>
  </si>
  <si>
    <t>Breaks to the blade</t>
  </si>
  <si>
    <t>Rounding to the edges of the butt</t>
  </si>
  <si>
    <t>Striations over the butt</t>
  </si>
  <si>
    <t>Damage to the butt</t>
  </si>
  <si>
    <t>Asymmetry to butt</t>
  </si>
  <si>
    <t>Damage through patina (modern)</t>
  </si>
  <si>
    <t>SOU 1</t>
  </si>
  <si>
    <t>Yes</t>
  </si>
  <si>
    <t>Typological assessment</t>
  </si>
  <si>
    <t>ID</t>
  </si>
  <si>
    <t>Museum</t>
  </si>
  <si>
    <t>n/a private collector</t>
  </si>
  <si>
    <t>Condition</t>
  </si>
  <si>
    <t>No</t>
  </si>
  <si>
    <t>Bivalve</t>
  </si>
  <si>
    <t>Some decorative hammering on body</t>
  </si>
  <si>
    <t>Cutting-edge sharpness</t>
  </si>
  <si>
    <t>Sharp</t>
  </si>
  <si>
    <t>n/a</t>
  </si>
  <si>
    <t>Yes - deliberate breakage of the butt</t>
  </si>
  <si>
    <t>A few, fairly sporadic, more likely to have been caused by damage when carrying/post-depositional</t>
  </si>
  <si>
    <t>One small bend to the cutting-edge</t>
  </si>
  <si>
    <t xml:space="preserve">Class 3, Low-flanged </t>
  </si>
  <si>
    <t>SOU 2</t>
  </si>
  <si>
    <t>No obvious marks, but corrosion is obstructive of a full assessment</t>
  </si>
  <si>
    <t>Yes - casting defect upon the shield motif</t>
  </si>
  <si>
    <t>Yes, a few more moden scratches upon the body</t>
  </si>
  <si>
    <t>Under 1%; Neglible</t>
  </si>
  <si>
    <t>3.2%; Slight</t>
  </si>
  <si>
    <t>Cutting-edge retained but not overly sharp</t>
  </si>
  <si>
    <t>Slight</t>
  </si>
  <si>
    <t>Only where sprue was broken off</t>
  </si>
  <si>
    <t>Photo</t>
  </si>
  <si>
    <t>Down Farm Museum</t>
  </si>
  <si>
    <t>DOWN 1</t>
  </si>
  <si>
    <t>42.91 (broken across body)</t>
  </si>
  <si>
    <t>Very good. Brown patina.</t>
  </si>
  <si>
    <t>Generally good, but pitting at cutting-edge. Brown patina</t>
  </si>
  <si>
    <t>Green patina. Some corrosion damage at cutting-edge</t>
  </si>
  <si>
    <t>Yes, some use-related striations are prevalent</t>
  </si>
  <si>
    <t>RAMM</t>
  </si>
  <si>
    <t>11/1974</t>
  </si>
  <si>
    <t>no</t>
  </si>
  <si>
    <t>Not terribly good, some pitting all over. Green patina.</t>
  </si>
  <si>
    <t>Yes, on the butt.</t>
  </si>
  <si>
    <t>Negligible</t>
  </si>
  <si>
    <t xml:space="preserve">Yes, this could perhaps be all that remains of a previously contorted blade. </t>
  </si>
  <si>
    <t xml:space="preserve">Blunt </t>
  </si>
  <si>
    <t>Yes, though the corrosion is obstructive of a full assessment</t>
  </si>
  <si>
    <t>One corner has broken off, probably not intentional</t>
  </si>
  <si>
    <t>yes</t>
  </si>
  <si>
    <t>45/1955/1</t>
  </si>
  <si>
    <t>354/1906/1</t>
  </si>
  <si>
    <t>355/1906</t>
  </si>
  <si>
    <t>A306</t>
  </si>
  <si>
    <t>A320</t>
  </si>
  <si>
    <t>1113/1912</t>
  </si>
  <si>
    <t>A6462</t>
  </si>
  <si>
    <t>1897/7/6</t>
  </si>
  <si>
    <t>593/2005</t>
  </si>
  <si>
    <t>Probable, but difficult to distinguish from pitting corrosion.</t>
  </si>
  <si>
    <t>Yes, one running parallel to the cutting edge</t>
  </si>
  <si>
    <t xml:space="preserve">Small nicks, probably post-depositional crumbling. </t>
  </si>
  <si>
    <t>Yes, in the septum</t>
  </si>
  <si>
    <t>Unknown - but probably bivalve</t>
  </si>
  <si>
    <t xml:space="preserve">Impossible to tell, due to corrosion. </t>
  </si>
  <si>
    <t>Deliberate breakage of a corner of the blade.</t>
  </si>
  <si>
    <t xml:space="preserve">Damaged due to deliberate removal. </t>
  </si>
  <si>
    <t>Yes, slight</t>
  </si>
  <si>
    <t>Medium</t>
  </si>
  <si>
    <t>Yes, large defect on butt.</t>
  </si>
  <si>
    <t>Yes, a significant regrinding has taken place</t>
  </si>
  <si>
    <t>Blunt</t>
  </si>
  <si>
    <t>Very corroded. Almost all the original surface has diminished. Green patina.</t>
  </si>
  <si>
    <t>Unknown</t>
  </si>
  <si>
    <t>n/a - too corroded to tell</t>
  </si>
  <si>
    <t>n/a specimen not suitable for microscopic analysis</t>
  </si>
  <si>
    <t>Very blunt</t>
  </si>
  <si>
    <t>Very good condition, probably been cleaned by museum at some point. Brown patination.</t>
  </si>
  <si>
    <t>Yes, at the butt</t>
  </si>
  <si>
    <t>Yes, at the blade</t>
  </si>
  <si>
    <t>Yes, many voids, where gases have been trapped</t>
  </si>
  <si>
    <t>No, blade very pristine</t>
  </si>
  <si>
    <t>Sidmouth</t>
  </si>
  <si>
    <t>A1951</t>
  </si>
  <si>
    <t>A1952</t>
  </si>
  <si>
    <t xml:space="preserve">Not overly great, fairly deep pitting covering entirety of blade. Dark brown and green patina. </t>
  </si>
  <si>
    <t xml:space="preserve">Yes, some grinding marks on blade </t>
  </si>
  <si>
    <t>Yes, moderate asymmetry and most of the bevelled blade has been worn off.</t>
  </si>
  <si>
    <t>Yes, blade has been broken - most likely deliberately</t>
  </si>
  <si>
    <t>65.6 (broken across body)</t>
  </si>
  <si>
    <t>Very bad, most of blade has corroded away, with large eruptions of type II Bronze disease.</t>
  </si>
  <si>
    <t>n/a too corroded to tell</t>
  </si>
  <si>
    <t>n/a to corroded to tell</t>
  </si>
  <si>
    <t xml:space="preserve">Very corroded </t>
  </si>
  <si>
    <t>n/a butt has been removed</t>
  </si>
  <si>
    <t>Yes - deliberate breakage across the body of the axe</t>
  </si>
  <si>
    <t>130/1979</t>
  </si>
  <si>
    <t>70/1974</t>
  </si>
  <si>
    <t>50/1971</t>
  </si>
  <si>
    <t>60/1954</t>
  </si>
  <si>
    <t>A289</t>
  </si>
  <si>
    <t>A4148</t>
  </si>
  <si>
    <t>A4214</t>
  </si>
  <si>
    <t>A6158</t>
  </si>
  <si>
    <t>1891/2/7</t>
  </si>
  <si>
    <t>1891/2/6</t>
  </si>
  <si>
    <t>10/1980</t>
  </si>
  <si>
    <t xml:space="preserve">Some areas of pitting corrosion - green patination. Definitely been cleaned. </t>
  </si>
  <si>
    <t>Cleaned as part of conservation process</t>
  </si>
  <si>
    <t>Yes, slight. Probably more related to the fact that it is a shoddy casting.</t>
  </si>
  <si>
    <t>Hasn't been sharpened. Medium.</t>
  </si>
  <si>
    <t>No, they remain very square</t>
  </si>
  <si>
    <t>No, only from cleaning.</t>
  </si>
  <si>
    <t>Some ares of deep pitting corrosion. Dark brown patina. Some cleaning evident.</t>
  </si>
  <si>
    <t>Yes, some areas where the patina has been removed.</t>
  </si>
  <si>
    <t>Yes, it looks as though the blade may have been deliberately broken in several places</t>
  </si>
  <si>
    <t>Lots of modern scratches in the butt, most presumably from when the holes were drilled through the septum</t>
  </si>
  <si>
    <t>Only where the sprue has been broken off and not cleaned up</t>
  </si>
  <si>
    <t>Pitting corrosion and cuprite eruptions across much of the axe. Green patination, No cleaning observed.</t>
  </si>
  <si>
    <t>Not visible</t>
  </si>
  <si>
    <t>Yes - large casting defect at the cutting-edge</t>
  </si>
  <si>
    <t>Yes, some of the original surface remains at the cutting-edge and sharpening striations are visible here</t>
  </si>
  <si>
    <t>No, pristine cutting-edge</t>
  </si>
  <si>
    <t>Too corroded to tell</t>
  </si>
  <si>
    <t>39.93 (significant area broken off blade)</t>
  </si>
  <si>
    <t>Pretty corroded. Dark brown and green patina. May have been cleaned.</t>
  </si>
  <si>
    <t>Ni</t>
  </si>
  <si>
    <t>n/a not enough remaining of the cutting-edge to make a fair assessment</t>
  </si>
  <si>
    <t>n/a (not enough left of the cutting-edge to make a fair assessment)</t>
  </si>
  <si>
    <t>Most of cutting-edge missing due to corrosion and delberate breakage</t>
  </si>
  <si>
    <t>End portion of the butt has been deliberately removed</t>
  </si>
  <si>
    <t>Not suitable for micro analysis, too corroded</t>
  </si>
  <si>
    <t>The side loop has also been removed</t>
  </si>
  <si>
    <t>Some areas of corrosion. Dark green patina.</t>
  </si>
  <si>
    <t xml:space="preserve">Dark brown patina. Been extensively cleaned in conservation. </t>
  </si>
  <si>
    <t xml:space="preserve">Modern regrinding has removed any sign </t>
  </si>
  <si>
    <t>Dark brown and green patina. Bad pitting corrosion on one side, while the other is much better preserved.</t>
  </si>
  <si>
    <t>Potentially</t>
  </si>
  <si>
    <t xml:space="preserve">A few little nicks, but probably more corrosion related, where the blade has begun to crumble </t>
  </si>
  <si>
    <t>Slightly</t>
  </si>
  <si>
    <t>Not enough surface remaining to tell</t>
  </si>
  <si>
    <t>Too corrded to tell</t>
  </si>
  <si>
    <t>Dark brown. Very mottled by corrosion.</t>
  </si>
  <si>
    <t>Modern cleaning obscures all previous striations</t>
  </si>
  <si>
    <t>No, very prisitine blade</t>
  </si>
  <si>
    <t>Not obviously evident</t>
  </si>
  <si>
    <t>No visible contortion, but an interesting semi-circular depression that could reflect such a phenomenon</t>
  </si>
  <si>
    <t>Yes, moderate</t>
  </si>
  <si>
    <t>A break to one side of the blade that is probably deliberate</t>
  </si>
  <si>
    <t>Yes, perhaps some faint polishing/striations</t>
  </si>
  <si>
    <t>Light green. Covered in pitting corrosion.</t>
  </si>
  <si>
    <t>n/a butt is broken</t>
  </si>
  <si>
    <t>Yes, butt has been delibertaely removed, alongside the loop and parts of the flange</t>
  </si>
  <si>
    <t>Contextual info</t>
  </si>
  <si>
    <t>Found with 355/1906, beneath a very old hedge or barrier</t>
  </si>
  <si>
    <t>Found with 354/1906/1, beneath a very old hedge or barrier</t>
  </si>
  <si>
    <t xml:space="preserve">Stone moulds are commonly found for these axes in Ireland. </t>
  </si>
  <si>
    <t>A. M. B. A. palstave, found at Bridford Village, Devon, during building operations in 1972.</t>
  </si>
  <si>
    <t>Procured from a quarry at Quanterlan, near Chagford</t>
  </si>
  <si>
    <t>Single</t>
  </si>
  <si>
    <t>Group</t>
  </si>
  <si>
    <t>bronze celt from Farway Hill near Honiton, found by Mr Fowler of Honiton on the hill between Farway and Honiton about 1862.</t>
  </si>
  <si>
    <t>Museum of Somerset</t>
  </si>
  <si>
    <t>12A</t>
  </si>
  <si>
    <t>Potentially, the very end of the blade looks like it may have been flattened by hammering</t>
  </si>
  <si>
    <t>Yes, probably just surface</t>
  </si>
  <si>
    <t>Yes, clear evidence of use-striations</t>
  </si>
  <si>
    <t>Yes, striations appear to end close to the blade bevel</t>
  </si>
  <si>
    <t>14A</t>
  </si>
  <si>
    <t xml:space="preserve">Been cleaned extensively at part of conservation process. </t>
  </si>
  <si>
    <t>Yes, cleaning</t>
  </si>
  <si>
    <t>No modern cleaning/grinding has removed the original surface</t>
  </si>
  <si>
    <t>Yes, significant</t>
  </si>
  <si>
    <t>Lots of little nicks, but most of these look like points where samples have been removed</t>
  </si>
  <si>
    <t>From modern cleaning</t>
  </si>
  <si>
    <t>Modern cleaning/regrinding has removed original surface</t>
  </si>
  <si>
    <t>63B</t>
  </si>
  <si>
    <t>Green patina, not much pitting corrosion. Very little remains of the original surface.</t>
  </si>
  <si>
    <t xml:space="preserve">Yes, in the septum </t>
  </si>
  <si>
    <t>too corroded to tell</t>
  </si>
  <si>
    <t>No, though not much of the surface was left for analysis</t>
  </si>
  <si>
    <t>7A</t>
  </si>
  <si>
    <t>Good preservation. No real pitting. Unsure whether it has been cleaned</t>
  </si>
  <si>
    <t>Possible cleaning</t>
  </si>
  <si>
    <t>Yes, metal appears to be in an as-cast state</t>
  </si>
  <si>
    <t>A slight bending of the blade, but most likely modern damage</t>
  </si>
  <si>
    <t>Yes, end portion of butt has been removed</t>
  </si>
  <si>
    <t>80C</t>
  </si>
  <si>
    <t xml:space="preserve">Grey-ish green patina. Some pitting. Has been mechanically cleaned on one side. </t>
  </si>
  <si>
    <t>Yes, all over the septum and butt. Low quality casting.</t>
  </si>
  <si>
    <t>Many trapped gases</t>
  </si>
  <si>
    <t>Cleaning on one side</t>
  </si>
  <si>
    <t xml:space="preserve">Cleaning on one side has obliterated any previous evidence. Whilst, corrosion has done much the same on the other side. </t>
  </si>
  <si>
    <t>No, cleaned/corroded</t>
  </si>
  <si>
    <t>An area of slight depression that could reflect the position of a previous contortion</t>
  </si>
  <si>
    <t>10A</t>
  </si>
  <si>
    <t>Possibly, though difficult to dinstguish from pitting</t>
  </si>
  <si>
    <t>Yes, one on the flange</t>
  </si>
  <si>
    <t>Some areas cleaned, others very corroded.</t>
  </si>
  <si>
    <t>Sharp, but this looks like the result of the regrinding.</t>
  </si>
  <si>
    <t>7B</t>
  </si>
  <si>
    <t xml:space="preserve">Brown and green patina. Some areas of pitting. Potentially areas of cleaning. </t>
  </si>
  <si>
    <t>Brown and green patina. Badly pitted.</t>
  </si>
  <si>
    <t>No, they must have been finely fettled away</t>
  </si>
  <si>
    <t>Unknown - bur probably bivalve</t>
  </si>
  <si>
    <t>Little nicks, put due to corrosion</t>
  </si>
  <si>
    <t>Yes, but looks more like a design element</t>
  </si>
  <si>
    <t>Yes, one hole in the flange</t>
  </si>
  <si>
    <t>75.AA.4</t>
  </si>
  <si>
    <t xml:space="preserve">Dark brown. Some corrosion pitting in some areas. Generally very good. Evidence of modern cleaning abscent. </t>
  </si>
  <si>
    <t>Dark brown patina. Mottled by some corrosion pitting.</t>
  </si>
  <si>
    <t>Yes, several holes in the septum</t>
  </si>
  <si>
    <t>medium</t>
  </si>
  <si>
    <t>Butt is jagged due to lack of finishing</t>
  </si>
  <si>
    <t>14B</t>
  </si>
  <si>
    <t xml:space="preserve">Light brown and green patina. Fairly well preserved. </t>
  </si>
  <si>
    <t>A big crack through the blade, though this is more than definitely due to deliberate action</t>
  </si>
  <si>
    <t>A big break due to deliberate destruction</t>
  </si>
  <si>
    <t>Butt is jagged due to deliberate destuction</t>
  </si>
  <si>
    <t>75B</t>
  </si>
  <si>
    <t>No, some modern cleaning potentially</t>
  </si>
  <si>
    <t>A large depression where a contortion may have once been</t>
  </si>
  <si>
    <t>Depression could be a break(?)</t>
  </si>
  <si>
    <t>yes, a few</t>
  </si>
  <si>
    <t>Yes, though this is probably more to do with how the sprue was broken off originally</t>
  </si>
  <si>
    <t>81C</t>
  </si>
  <si>
    <t xml:space="preserve">No, high quality casting </t>
  </si>
  <si>
    <t>No, high level of finishing</t>
  </si>
  <si>
    <t>Some scratches on the body</t>
  </si>
  <si>
    <t>No, the blade is very pristine</t>
  </si>
  <si>
    <t>No, blade is very pristine</t>
  </si>
  <si>
    <t>Too corroded in the septum</t>
  </si>
  <si>
    <t>9B</t>
  </si>
  <si>
    <t>Dark brown and vibrant green. Mottled by pitting corrosion.</t>
  </si>
  <si>
    <t>A few nicks, but look corrosion related</t>
  </si>
  <si>
    <t>Somewhat round, but this may be desgin related</t>
  </si>
  <si>
    <t>too corroded</t>
  </si>
  <si>
    <t>4A</t>
  </si>
  <si>
    <t>Modern cleaning</t>
  </si>
  <si>
    <t>Light green. Definitely been cleaned extensively.</t>
  </si>
  <si>
    <t>n/a not suitable for microscope analyis</t>
  </si>
  <si>
    <t>Medium to Blunt in places</t>
  </si>
  <si>
    <t>n/a not suitable</t>
  </si>
  <si>
    <t>A332</t>
  </si>
  <si>
    <t>Light green.Extremely bad pitting corrosion.</t>
  </si>
  <si>
    <t>Some modern scratches on blade and body</t>
  </si>
  <si>
    <t>yes, some faint marks</t>
  </si>
  <si>
    <t>n/a, original surface is patchy</t>
  </si>
  <si>
    <t>n/a butt not suitable</t>
  </si>
  <si>
    <t>Yes, whole septum and butt is removed</t>
  </si>
  <si>
    <t xml:space="preserve">Light green. Mottled with pitting corrosion. </t>
  </si>
  <si>
    <t>A331</t>
  </si>
  <si>
    <t>Modern cleaning evident</t>
  </si>
  <si>
    <t>n/a most of the blade has been deliberately removed.</t>
  </si>
  <si>
    <t>Blunt due to removal of the blade</t>
  </si>
  <si>
    <t>81D</t>
  </si>
  <si>
    <t>Light green, grey-ish. Well preserved.</t>
  </si>
  <si>
    <t>Yes, some flashing remains too</t>
  </si>
  <si>
    <t>No, surface remains unsharpened/unfinished</t>
  </si>
  <si>
    <t>No, very small chance this axe was ever used</t>
  </si>
  <si>
    <t>17B</t>
  </si>
  <si>
    <t>Possibly</t>
  </si>
  <si>
    <t>Yes, a few areas. Though it looks like a very high finish has been applied.</t>
  </si>
  <si>
    <t>Yes, most of the blade has areas of use-striation</t>
  </si>
  <si>
    <t>No, striations are only at the cutting-edge</t>
  </si>
  <si>
    <t>Yes a large chunk has been removed - potentially when sprue was broken off but could be deliberate</t>
  </si>
  <si>
    <t xml:space="preserve">Grey-ish green patina. Very well preserved. No evidence of modern cleaning/regrinding. </t>
  </si>
  <si>
    <t>12C</t>
  </si>
  <si>
    <t xml:space="preserve">Dark brown. Well preserved. </t>
  </si>
  <si>
    <t>Yes, in a few places on the septum</t>
  </si>
  <si>
    <t>A crack in the stopridge</t>
  </si>
  <si>
    <t>No, in as-cast form</t>
  </si>
  <si>
    <t>Some more modern deformation</t>
  </si>
  <si>
    <t>84B</t>
  </si>
  <si>
    <t>Corrosion makes it difficult to tell</t>
  </si>
  <si>
    <t xml:space="preserve">Greyish-brown. Okay preservation. Some corrosion pitting. Evidence of modern cleaning. </t>
  </si>
  <si>
    <t>No, corrosion/cleaning obscures any former marks</t>
  </si>
  <si>
    <t>13B</t>
  </si>
  <si>
    <t xml:space="preserve">Green patina. Most of original surface has been lost to corrosion. </t>
  </si>
  <si>
    <t>81B</t>
  </si>
  <si>
    <t>83.24 (broken at stopridge)</t>
  </si>
  <si>
    <t>Dark brown patina. Very good preservation. The blade has been reground in modern times.</t>
  </si>
  <si>
    <t>Yes, but probably from modern cleaning</t>
  </si>
  <si>
    <t>Yes, but due to with how the sprue was broken off</t>
  </si>
  <si>
    <t>10B</t>
  </si>
  <si>
    <t>Dark brown patina. Some pitting corrosion.</t>
  </si>
  <si>
    <t>Yes, hole below the stopridge</t>
  </si>
  <si>
    <t xml:space="preserve">Yes, a clear depression. Looks much like the depression formed on my experimental axe blades when partially sharpened after. </t>
  </si>
  <si>
    <t>Sharp to Medium</t>
  </si>
  <si>
    <t>8A</t>
  </si>
  <si>
    <t>Light brown patina. Been cleaned in modern times.</t>
  </si>
  <si>
    <t>Yes, one on a flange</t>
  </si>
  <si>
    <t>No, some areas cleaned, others very corroded.</t>
  </si>
  <si>
    <t>No, Some areas cleaned, others very corroded.</t>
  </si>
  <si>
    <t>41B</t>
  </si>
  <si>
    <t xml:space="preserve">Dark brown with some green pitting corrosion. </t>
  </si>
  <si>
    <t>Yes, a clear contortion not unlike the deformations produced in my experiments</t>
  </si>
  <si>
    <t xml:space="preserve">Yes, the butt has been removed in segments. The whole body has been separated from the butt at the stopridge. </t>
  </si>
  <si>
    <t xml:space="preserve">Narrow-bladed palstave with loop. </t>
  </si>
  <si>
    <t>Class 6. Crediton palstave, with a shield pattern.</t>
  </si>
  <si>
    <t>Class 6. Crediton palstave</t>
  </si>
  <si>
    <t xml:space="preserve">Class 6. Crediton palstave. </t>
  </si>
  <si>
    <t xml:space="preserve">n/a. Transitional palstave. </t>
  </si>
  <si>
    <t>n/a. Double looped palstave</t>
  </si>
  <si>
    <t>n/a Double looped palstave.</t>
  </si>
  <si>
    <t>No. Modern cleaning obscures all previous striations.</t>
  </si>
  <si>
    <t xml:space="preserve">No, modern cleaning obscures any previous striations. </t>
  </si>
  <si>
    <t>good condition, been cleaned by museum at some point. Some pitting corrosion at blade.</t>
  </si>
  <si>
    <t>Pitting corrosion covering most of the body. Green patina. Has been cleaned/reground during conservation.</t>
  </si>
  <si>
    <t xml:space="preserve">Not very good, severe pitting all over. Green patina. Has been cleaned during past conservation. </t>
  </si>
  <si>
    <t xml:space="preserve">No. </t>
  </si>
  <si>
    <t>No. Too corroded.</t>
  </si>
  <si>
    <t>Brown patina all over. Extensive pitting corrosion over blade.</t>
  </si>
  <si>
    <t>No, modern cleaning has obscured any past striations</t>
  </si>
  <si>
    <t>No. Too corroded to tell.</t>
  </si>
  <si>
    <t>Yes. Remain in some areas</t>
  </si>
  <si>
    <t>Yes. Some faint marks perhaps</t>
  </si>
  <si>
    <t>No.</t>
  </si>
  <si>
    <t>Yes. Some striations were found in a very minor area</t>
  </si>
  <si>
    <t>No. Perhaps some very faint remains - largely too corroded to tell.</t>
  </si>
  <si>
    <t>Typology</t>
  </si>
  <si>
    <t>Flanged axe</t>
  </si>
  <si>
    <t xml:space="preserve">n/a </t>
  </si>
  <si>
    <t>n/a cleaned</t>
  </si>
  <si>
    <t xml:space="preserve">Procured from a heap of old metal in a gasfitter’s shop in Exeter: supposed to have come from the neighbourhood of Drewstaignton.
</t>
  </si>
  <si>
    <t xml:space="preserve">Procured at Binworthy, Devon, in clay during drain-cutting.
</t>
  </si>
  <si>
    <t>Lovehayne Farm, nr. Colyton, Devon.
supposed to be one of two obtained by Matthew Lee of Ebford from the Barrow in 1768</t>
  </si>
  <si>
    <t>Upottery, Honiton</t>
  </si>
  <si>
    <t>Procured from southbrook estate near Rockbeare, Devon, about 1862.</t>
  </si>
  <si>
    <t xml:space="preserve">From old label ‘found in 1841 by men ploughing in a field called ‘Yonder Cleeve’ on Beauchamp Farm, about 1.25 miles from worth in the parish of Washfield, tiverton, 1836.
</t>
  </si>
  <si>
    <t xml:space="preserve">Procured at Plumley in the parish of Bovey Tracey, Devon, 1836.
</t>
  </si>
  <si>
    <t xml:space="preserve">Procured from Thorverton, Devon, about 1859, during demolition of old house.
</t>
  </si>
  <si>
    <t xml:space="preserve">Two bronze palstaves found in the parish of Chagford.
</t>
  </si>
  <si>
    <t>Secmaton Farm, Dawlish</t>
  </si>
  <si>
    <t>South Petherton, South Somerset</t>
  </si>
  <si>
    <t>Taunton Workhouse</t>
  </si>
  <si>
    <t>Wick Park, Stogursey, West Somerset</t>
  </si>
  <si>
    <t>Old Cleeve, Hayne, Exmoor, Somerset</t>
  </si>
  <si>
    <t>Stoke St. Michael, Mendip, Somerset</t>
  </si>
  <si>
    <t>Wedmoor, Mudgley Farm, Sedgemoor, Somerset</t>
  </si>
  <si>
    <t>Weare and Badgworth, Sedgemoor, Somerset. Said to have been found with with two other palstaves and three torcs.</t>
  </si>
  <si>
    <t>Ham Hill, Somerset</t>
  </si>
  <si>
    <t>Somerton, King's Sedgemoor, Somerset. Found with haft, but haft not preserved.</t>
  </si>
  <si>
    <t>Milborne Port, South Somerset</t>
  </si>
  <si>
    <t>Ham Hill, Somerset. Said to have been found with a human skeleton.</t>
  </si>
  <si>
    <t>Radstock, nr Bath</t>
  </si>
  <si>
    <t>Rodney Stoke Wood, Somerset</t>
  </si>
  <si>
    <t>Curland, Mount Pleasant, Taunton Deane, Somerset</t>
  </si>
  <si>
    <t>Glastonbury, Mendip, Somerset</t>
  </si>
  <si>
    <t>Lyng, Athelney, Sedgemoor, Somerset</t>
  </si>
  <si>
    <t>Wellington, Olands Meadow, Taunton Deane, Somerset</t>
  </si>
  <si>
    <t>Sherford, Somerset</t>
  </si>
  <si>
    <t>No, cleaned</t>
  </si>
  <si>
    <t>Cleaned</t>
  </si>
  <si>
    <t>Transitional palstave</t>
  </si>
  <si>
    <t>Class 2. Mid-ribbed/flanged.</t>
  </si>
  <si>
    <t>Class 3. low-flanged (broad blade)</t>
  </si>
  <si>
    <t>Dartmoor</t>
  </si>
  <si>
    <t>102/1970</t>
  </si>
  <si>
    <t>Some very large modern scratches on one side, modern regrinding not evident</t>
  </si>
  <si>
    <t>Yes, near butt</t>
  </si>
  <si>
    <t>n/a too corroded, not enough original surface remaining</t>
  </si>
  <si>
    <t>One area of depression</t>
  </si>
  <si>
    <t>n/a too corroded</t>
  </si>
  <si>
    <t>No - breakage of the loop</t>
  </si>
  <si>
    <t>Green patina. Badly corroded with pitting destroying almost all of the original surface.</t>
  </si>
  <si>
    <t xml:space="preserve">Dark green and brown. Pretty good preservation. Some pitting corrosion at the butt. </t>
  </si>
  <si>
    <t>Yes, in the septum and stopridge</t>
  </si>
  <si>
    <t>trapped gases</t>
  </si>
  <si>
    <t>Yes some modern scratches on body but no evidence of regrinding/repolishing</t>
  </si>
  <si>
    <t>Yes, remain in a few places</t>
  </si>
  <si>
    <t>Yes, very faint, overlaying sharpening striations</t>
  </si>
  <si>
    <t>Yes, severe</t>
  </si>
  <si>
    <t>Medium-sharp</t>
  </si>
  <si>
    <t>Yes, a little</t>
  </si>
  <si>
    <t>No, but loop is broken</t>
  </si>
  <si>
    <t>Dark brown patina, good condition. Pitting corrosion only on butt.</t>
  </si>
  <si>
    <t>Yes, holes in septum and defect in flange</t>
  </si>
  <si>
    <t>Some striations but probably related to regrinding</t>
  </si>
  <si>
    <t>Yes, a contortion similar to the ones seen on my specimens</t>
  </si>
  <si>
    <t>Too corroded</t>
  </si>
  <si>
    <t>86.99 (blade broken off)</t>
  </si>
  <si>
    <t xml:space="preserve"> n/a</t>
  </si>
  <si>
    <t>Dark brown and green patina. Bad pitting corrosion.</t>
  </si>
  <si>
    <t>n/a not enough of cutting-edge remains</t>
  </si>
  <si>
    <t>no cutting-edge</t>
  </si>
  <si>
    <t>Blade has been deliberately broken off</t>
  </si>
  <si>
    <t>Green and brown patina. Badly mottled with pitting corrosion.</t>
  </si>
  <si>
    <t>Yes, at butt</t>
  </si>
  <si>
    <t>Has been cleaned/reground close to the cutting-edge</t>
  </si>
  <si>
    <t>Light green patina. Badly mottled with pitting corrosion.</t>
  </si>
  <si>
    <t>Yes, but to do with the way the sprue was removed</t>
  </si>
  <si>
    <t>Class 3. low-flanged (broad blade).</t>
  </si>
  <si>
    <t>Class 2. Mid-ribbed/flanged palstave.</t>
  </si>
  <si>
    <t>Class 5. SW palstave</t>
  </si>
  <si>
    <t>Class 3. Low-flanged, looped palstave</t>
  </si>
  <si>
    <t>Class 1. Shield pattern palstave</t>
  </si>
  <si>
    <t>Class 1. Shield pattern palstave, unlooped.</t>
  </si>
  <si>
    <t xml:space="preserve">Class 1. shield pattern palstave. </t>
  </si>
  <si>
    <t xml:space="preserve">Class 1. Early shield pattern palstave. </t>
  </si>
  <si>
    <t>Class 2. Early midribbed/flanged. Unlooped palstave</t>
  </si>
  <si>
    <t>Class 2. Early mid-ribbed palstave/flanged.</t>
  </si>
  <si>
    <t xml:space="preserve">Class 2. side flanged palstave, without loop. </t>
  </si>
  <si>
    <t>Class 3. Low-flanged, unlooped palstave</t>
  </si>
  <si>
    <t xml:space="preserve">Class 3. low-flanged, with loop. </t>
  </si>
  <si>
    <t>Class 3. low-flanged (broad blade) with loop</t>
  </si>
  <si>
    <t>Class 5. SW palstave. High-flanged, looped palstave.</t>
  </si>
  <si>
    <t>Class 5. SW palstave. High-flanged, looped.</t>
  </si>
  <si>
    <t>Class 5. SW palstave.</t>
  </si>
  <si>
    <t>Class 5.  SW palstave. High-flanged, looped palstave</t>
  </si>
  <si>
    <t xml:space="preserve">Class 5. SW palstave. </t>
  </si>
  <si>
    <t xml:space="preserve">Class 5. SW palstave, with loop. </t>
  </si>
  <si>
    <t xml:space="preserve">Flanged axe. Probably of Irish origin. </t>
  </si>
  <si>
    <t>Double looped palstave</t>
  </si>
  <si>
    <t>Double looped palstave.</t>
  </si>
  <si>
    <t>Procured from, supposedly, near Exeter; among heap of old metal intended for smelting.</t>
  </si>
  <si>
    <t>With others on the estate of Mr. Wm. Harris, Plumley, Mortonhampstead.</t>
  </si>
  <si>
    <t xml:space="preserve"> Found with many others in a tumulus at Lovehayne farm, 5 miles from Sidmouth in 1768</t>
  </si>
  <si>
    <t>Found during trench excavation by the South Devon Water Board at Newton Abbot</t>
  </si>
  <si>
    <t>Tiverton</t>
  </si>
  <si>
    <t>Found with others in a field at Hemyock, Cullompton, Devon, before 1892.</t>
  </si>
  <si>
    <t>Unetched</t>
  </si>
  <si>
    <t>Etched</t>
  </si>
  <si>
    <t xml:space="preserve">Some intergranular corrosion prevalent. Virtually no porosity. Strong network of eutectoid. Some sparsely distributed small globules of copper oxide. </t>
  </si>
  <si>
    <t>593/2005 (was A385)</t>
  </si>
  <si>
    <t xml:space="preserve">Corrosion has penetrated within sample. Virtually no porosity. Strong network of eutectoid. Globular copper oxide is present. </t>
  </si>
  <si>
    <t xml:space="preserve">Strong network of eutrctoid which has been compromised by corrosion. Low pororsity. Some copper oxide present, but mostly obscured by corrosive attack. </t>
  </si>
  <si>
    <t xml:space="preserve">Large area of intergranular corrosion has seriously compromised sample. Areas of severe porosity. Limited areas where eutectoid is visible. Network of small globular copper oxide inclusions. </t>
  </si>
  <si>
    <t xml:space="preserve">Some intergranular corrosion prevalent. Virtually no porosity. Weak network of eutectoid. Many small globules of copper oxide. </t>
  </si>
  <si>
    <t xml:space="preserve">Intergranular corrosion is present. Some microporosity can be observed. Weak network of eutectoid. Some globular copper oxide inclusions. </t>
  </si>
  <si>
    <t xml:space="preserve">Corrosion has penetrated throughout whole sample. Network of small pores. No eutectoid present. </t>
  </si>
  <si>
    <t xml:space="preserve">Metal is in sound condition. Some areas of moderate prorosity. Strong network of eutectoid. Globular copper oxide inclusions are abundant.  </t>
  </si>
  <si>
    <t>No sign of corrosion. No porosity. Big slag inclusion that has been elongated. Eutectoid is not present. Copper oxide inclusions that have been elongated into stringers.</t>
  </si>
  <si>
    <t>No sign of corrosion. No porosity - big cavity in the centre of sample, but this is probably the remanants of a slag inclusion that has since been pulled out. Areas where slag inclusions have been deformed by hammering.  Eutectoid is not present. Copper oxide inclusions that have been elongated into stringers.</t>
  </si>
  <si>
    <t xml:space="preserve">No sign of corrosion. No porosity. A big glassy slag inclusion. Eutectoid is present throughout. Copper oxide inclusions are present in a globular form. </t>
  </si>
  <si>
    <t xml:space="preserve">Corrosion has seriously compromised the sample. No porosity. Areas of eutectoid present. </t>
  </si>
  <si>
    <t xml:space="preserve">No corrosion. Strong network of eutectoid is present. No porosity. Copper oxide inclusions present - slightly elongated perhaps. </t>
  </si>
  <si>
    <t xml:space="preserve">Metal has been seriously compromised by corrosion. No porosity. Areas of eutectoid present. Globular copper oxide is present. </t>
  </si>
  <si>
    <t>No corrosion. One big pore. Eutectoid visible. Copper oxide inclusions have been elongated into stringers.</t>
  </si>
  <si>
    <t xml:space="preserve">Intergranular corrosion is prevalent. Slight porosity. Weak network of eutectoid. Copper oxide globules present. </t>
  </si>
  <si>
    <t>No corrosion. No porosity. Eutectoid visible. Copper oxides visible throughout sample - they have become stringer-like and and uni-directional (hammering).</t>
  </si>
  <si>
    <t xml:space="preserve">Some intergranular corrosion. No porosity. Strong network of eutectoid visible. Copper oxide is visible in a globular form. </t>
  </si>
  <si>
    <t>No corrosion. A few noderate sized pores and microporosity. Strong network of eutectoid is visible. Copper oxide inclusions are in the form of stringers.</t>
  </si>
  <si>
    <t>Some areas of intergranular corrosion perhaps. Clear recrystallised microstructure - been deformed extensively. Still areas remaining where eutectoid not fully absorbed. Possibly a long stringers of copper sulphide running down centre.</t>
  </si>
  <si>
    <t xml:space="preserve">No corrosion. No porosity. Eutectoid not visible. Copper oxide inclusions are stringer-like. </t>
  </si>
  <si>
    <t xml:space="preserve">Areas of corrosive attack. Some small pores. No eutectoid visible. Copper oxide inclusions are stringer-like. </t>
  </si>
  <si>
    <t xml:space="preserve">Some intergranular corrosion. Two big pieces of slag. Only  a few areas where eutectoid is visible. Copper oxide inclusions are stringer-like. </t>
  </si>
  <si>
    <t xml:space="preserve">A few patches of corrosion. Network of micropores. Big slag inclusions. Some areas where eutectoid is visible. Copper oxide inclusions are globular. </t>
  </si>
  <si>
    <t>Dorchester</t>
  </si>
  <si>
    <t xml:space="preserve">1948.14.2 </t>
  </si>
  <si>
    <t>1963.15.1</t>
  </si>
  <si>
    <t>1954.40.1</t>
  </si>
  <si>
    <t>1902.1.1</t>
  </si>
  <si>
    <t xml:space="preserve">Corrosion not visible. Large crack down centre that has probably been produced by hammering. No eutectoid visible. Copper oxide is in the form of long stringers. </t>
  </si>
  <si>
    <t xml:space="preserve">Corrosion not visible  though sample is broken in several places. No eutectoid visisble. Copper oxide is globular in form. </t>
  </si>
  <si>
    <t>Corrosion has penetrated throughout structure. No eutectoid visible. A few areas of globular copper oxide.</t>
  </si>
  <si>
    <t xml:space="preserve">Corrosion evident around perimeter of sample. Strong eutectic network visible. Globular copper oxide present in considerable amounts. Some cracks internally.  </t>
  </si>
  <si>
    <t>1902.1.5</t>
  </si>
  <si>
    <t>Not a great deal of the sample remains. Corrosive attack pervades through most of sample. The eutectoid is visible. Here are big globular oxide inclusions.</t>
  </si>
  <si>
    <t>1902.1.2</t>
  </si>
  <si>
    <t>Corrosion not preeminent. A few big pores. Vast network of eutectoid visible. Globular copper oxide network.</t>
  </si>
  <si>
    <t>1902.1.3</t>
  </si>
  <si>
    <t>Very corroded - not much sample left. Eutectoid visible. Can't tell much else.</t>
  </si>
  <si>
    <t>1884.9.3</t>
  </si>
  <si>
    <t>Big crack down middle of sample. Some eutectoid visible. Globular copper oxide.</t>
  </si>
  <si>
    <t xml:space="preserve">Intergranular corrosion at perimeter. Network of micro-porosity. Substantial eutectoid network. Very small stringers of copper oxide. </t>
  </si>
  <si>
    <t>1884.9.5</t>
  </si>
  <si>
    <t>No corrosion. Pores that have been hammered down into cracks. Considerable network of eutectoid. Stringers of copper oxide that have been hammered.</t>
  </si>
  <si>
    <t>1884.9.1</t>
  </si>
  <si>
    <t>No corrosion. No porosity. Eutectoid visible. Copper oxide slightly elongated.</t>
  </si>
  <si>
    <t>No corrosion. No porosity. Copper oxide inclusions are very small, numerous, and elongated into stringers</t>
  </si>
  <si>
    <t>1884.9.22</t>
  </si>
  <si>
    <t xml:space="preserve">No corrosion. Strong network of eutectoid. A fair bit of porosity. Globular copper oxide is present. </t>
  </si>
  <si>
    <t>Truro</t>
  </si>
  <si>
    <t>(2)</t>
  </si>
  <si>
    <t>Strong network of eutectoid, which has been attacked by corrosion. A few globular copper oxide inclusions.</t>
  </si>
  <si>
    <t>(3)</t>
  </si>
  <si>
    <t>Strong network of eutectoid, which in some areas, has become corroded. Quite a few pores. Globular copper oxide.</t>
  </si>
  <si>
    <t>(4)</t>
  </si>
  <si>
    <t xml:space="preserve">No corrosion. No obvious porosity. No eutectoid visible. Small stringers of copper oxide. </t>
  </si>
  <si>
    <t>9.1919.5</t>
  </si>
  <si>
    <t xml:space="preserve">Dendritic microstructure that has been corroded along the eutectoid. No porosoty. Globular copper oxide is prevalent. </t>
  </si>
  <si>
    <t>no ref (Tr6)</t>
  </si>
  <si>
    <t xml:space="preserve">No corrosion. Strong network of eutectoid. Small amount of copper oxide and porosity. </t>
  </si>
  <si>
    <t>no ref (Tr7)</t>
  </si>
  <si>
    <t>Corrosion has penetrated into material. Some areas of moderate porosity. Strong network of eutectoids. Copper oxide globules prevalent.</t>
  </si>
  <si>
    <t>no ref (Tr14)</t>
  </si>
  <si>
    <t>Corrosion has penetrated into material in some areas. Network of microporosity exists. Strong network of eutectoids. Small globules of copper oxide.</t>
  </si>
  <si>
    <t>9.1919.6</t>
  </si>
  <si>
    <t>Severe intergranular corrosion. Severe levels of porosity. Globules of copper oxide are present.</t>
  </si>
  <si>
    <t>no ref (Tr24)</t>
  </si>
  <si>
    <t xml:space="preserve">Large areas of internal corrosive attack. No eutectoid present. Very few globules of copper oxide. </t>
  </si>
  <si>
    <t xml:space="preserve">Recrystallised microstructure. Very big equi-axed crystals, many are strain-banded. Two phases in tin. Some pinky/ruby inclusions. </t>
  </si>
  <si>
    <t>Dendritic microstructure. Huge eutetic network.</t>
  </si>
  <si>
    <t xml:space="preserve">Recrystallised microstructure. Small twinned crystals, that are no equi-axed. Some are strain-banded nearer edge of sample. </t>
  </si>
  <si>
    <t>Recrystallised microstructure. Large crystals that are equi-axed. No annealing twins. Many crystals are strain-banded. Pinky/ruby inclusions.</t>
  </si>
  <si>
    <t xml:space="preserve">Recrystallised microstructure. Crystals are a range of of sizes (from small to medium). Many are strain-banded, especially near the exterior of the sample. Not many annealing twins. Pinky inclusions. </t>
  </si>
  <si>
    <t xml:space="preserve">Recrystallised microstructure. Crystals are twinned, fairly equi-axed, and of a medium size. Lots of strain-banding throughout sample, complete deformatoon on one side. </t>
  </si>
  <si>
    <t xml:space="preserve">Sample is in a bad state of preservation. Recrystallised microstructure. Crystals are twinned and of varying size (small to large. Strain-banding only exhibited in a few crystals. </t>
  </si>
  <si>
    <t xml:space="preserve">Sample is in a bad state of preservation. Looks like microstructure is in a recrytsallised form. Difficult to ascertain much else. </t>
  </si>
  <si>
    <t>Recrystallised microstructure. Twinned crystals of a small to medium size. Strain-banding near the exterior but not much within.</t>
  </si>
  <si>
    <t>Recrystallised microstructure. Twinned crystals of a small size. All crystals experience slip thought this is greater nearer the exterior of the sample. Pinky/ruby inclusions.</t>
  </si>
  <si>
    <t xml:space="preserve">Intergranulr corrosion pervaded throughout vast area of sample. Very little porosity. No eutectoid. Copper oxide inclusions. </t>
  </si>
  <si>
    <t xml:space="preserve">Very corroded. No porosity present. No eutectoid visible. Copper oxide inclusions are present. </t>
  </si>
  <si>
    <t xml:space="preserve">Sample not in a good state of preservation. Recrystallised microstructure. Slip-banding is prevalent throughout most of crystals. </t>
  </si>
  <si>
    <t xml:space="preserve">Corrosion has seriously compromised the sample. Some areas where eutectoid is present. Copper oxide inclusions are present. </t>
  </si>
  <si>
    <t>Sample is not in a good state of preservation. Recrystallised microstructure. Crystals are completely deformed.</t>
  </si>
  <si>
    <t>Recrystallised microstructure. A varying grain size, but generally small. Crystals are twinned and most are deformed so much that they have lost shape completely and exhibit many strain lines.</t>
  </si>
  <si>
    <t xml:space="preserve">Recrystallised microstructure. Very small crystals that are roughly equi-axed. Twinning is not observed, though crystals are very deformed, which may make this feature indistinguishable. </t>
  </si>
  <si>
    <t>Recrystallised microstructure. Small crystals that are roughly equi-axed. Crystals exhibit many strain lines and are very deformed.</t>
  </si>
  <si>
    <t>Recrystallised microstructure, superimposed on a dark background. Small crystals, roughly equi-axed. Very deformed, most crystals have lost shape and all have strain lines.</t>
  </si>
  <si>
    <t>Recrystallised microstructure. Small crystals that are roughly equi-axed. Crystals exhibit many strain lines and are very deformed. Twinning not observable due to level of crystal deformation.</t>
  </si>
  <si>
    <t>Recrystallised microstructure. Small to medium crystals. Many strain lines and many grains are very deformed.</t>
  </si>
  <si>
    <t xml:space="preserve">Recrystallised microstructure. Medium-large twinned grains, fairly equi-axed. Lots of strain lines. Large areas of eutectoid. </t>
  </si>
  <si>
    <t xml:space="preserve">Some intergranular corrosion. No porosity.  Few copper oxide inclusions, but they are of a large size. </t>
  </si>
  <si>
    <t xml:space="preserve">Sample not in a great state of preservation. Looks to be in a dendritic form but hard to tell. </t>
  </si>
  <si>
    <t xml:space="preserve">Recrystallised microstructure. Medium twinned crystals, large in some places (not equiaxed). </t>
  </si>
  <si>
    <t xml:space="preserve">Not in a good state of preservation. Could be dendritic or possible just have a lot of eutectoid - difficult to tell. Definitely been hammered. </t>
  </si>
  <si>
    <t>Recrystallised microstructure. Medium twinned crystals. Grains have many strain lines and are deformed in places.</t>
  </si>
  <si>
    <t xml:space="preserve">Recrystallised microstrucutre. Very small twinned crystals, that are fairly equi-axed. All crystals exhibit strain lines and some that are close to the edge are completely deformed. </t>
  </si>
  <si>
    <t xml:space="preserve">Not in a good state of preservation. Recrystallised microstructure. Many strain lines are prevalent. </t>
  </si>
  <si>
    <t xml:space="preserve">Recrystallised microstructure. Very small twinned crystals, that have been completely deformed towwards one side of the sample. </t>
  </si>
  <si>
    <t xml:space="preserve">Recrystallised microstructure. Very small twinned grains. Most grains contain strain lines - many are deformed, especially close to the edge of the sample. </t>
  </si>
  <si>
    <t xml:space="preserve">Recrystallised microstructure. Medium crystals superimposed on a dark background. All grains have strain lines, some are very deformed. </t>
  </si>
  <si>
    <t xml:space="preserve">Recrystallised microstructure. Medium crystals, not equi-axed. Twinning is evident in some places. Many crystals exhibit strain lines, most are not deformed. </t>
  </si>
  <si>
    <t xml:space="preserve">Recrystallised. Small-medium sized crystals (not greatly equi-axed).Twinning observed occasionally. Many strain lines and grains are quite mishapen.  </t>
  </si>
  <si>
    <t xml:space="preserve">Sample is not in a good state of preservation. Recrystallised. Medium sized grains, fairly equi-axed. Most grains contain strain lines. </t>
  </si>
  <si>
    <t xml:space="preserve">Sample is not in a good state of preservation. Recrystallised. Large sized grains, fairly equi-axed. No twinning is observed. All grains contain strain lines. </t>
  </si>
  <si>
    <t>Dendritic - fairly fine dendrites.</t>
  </si>
  <si>
    <t xml:space="preserve">Dendritic - coarse structure. Many pinky inclusions. </t>
  </si>
  <si>
    <t>Dendritic - dendrites have been deformed.</t>
  </si>
  <si>
    <t>1902.1.4</t>
  </si>
  <si>
    <t xml:space="preserve">Corrosion has penetrated by means of the eutectoid. No porosity. Eutectoid is prevalent. Globular copper oxide. </t>
  </si>
  <si>
    <t>Sample is not in a good state of preservation. Recrystallised. Medium-large twinned grains. Strain-banding is present in some grains.</t>
  </si>
  <si>
    <t>In a very poor state of preservation. Dendritic?</t>
  </si>
  <si>
    <t>Recrystallised. Small twinned grains that are fairly equi-axed. Most grains contain densely packes strain lines.</t>
  </si>
  <si>
    <t xml:space="preserve">Recrystallised. Small-medium sized crystals (not greatly equi-axed).Twinning is evident in many grains. Strain lines are present in some grains but not very dense. </t>
  </si>
  <si>
    <t>1884.9.2</t>
  </si>
  <si>
    <t>Recrystallised. Small to very small twinned grains. Not many strain lines in grains on one side, much more dense strain lines in grains on other side.</t>
  </si>
  <si>
    <t xml:space="preserve">Recrystallised. Small twinned grains, fairly equi-axed. Many strain lines are present - some grains are very mishapen. </t>
  </si>
  <si>
    <t>Recrystallised. Small-medium twinned grains, not greatly equi-axed. Lots of strain lines in grains but grains are not mishapen.</t>
  </si>
  <si>
    <t>Recrystallised. Small twinned grains, relatively equi-axed. Lots of strain lines, to the point where lots of grains are mishapen.</t>
  </si>
  <si>
    <t>Not in a good state of preservation. Recrystallised. Small? twinned grains. Strain lines are present.</t>
  </si>
  <si>
    <t>Not in a good state of preservation. Dendritic.</t>
  </si>
  <si>
    <t>Dendritic - quite coarse dendrites.</t>
  </si>
  <si>
    <t xml:space="preserve">Recrystallised. Medium-sized twinned grains, though not particularly equi-axed. Most grains contain a lot of strain lines. In one area near the edge of the sample, grains have been significantly deformed. </t>
  </si>
  <si>
    <t>Dendritic</t>
  </si>
  <si>
    <t>Dendritic - coarse dendrites that have been deformed.</t>
  </si>
  <si>
    <t>Recrystallised. Small-medium twinned grains. Some grains contain some strain lines.</t>
  </si>
  <si>
    <t xml:space="preserve">Recrystallised. Small twinned grains, though not very equi-axed. A few strain lines are exhibited within the grains. </t>
  </si>
  <si>
    <t>Ashmolean</t>
  </si>
  <si>
    <t>Mus. Ref. No.</t>
  </si>
  <si>
    <t>Cu</t>
  </si>
  <si>
    <t>Sn</t>
  </si>
  <si>
    <t>As</t>
  </si>
  <si>
    <t>Sb</t>
  </si>
  <si>
    <t>Pb</t>
  </si>
  <si>
    <t>Co</t>
  </si>
  <si>
    <t>Fe</t>
  </si>
  <si>
    <t>Ag</t>
  </si>
  <si>
    <t>Au</t>
  </si>
  <si>
    <t>Zn</t>
  </si>
  <si>
    <t>tr</t>
  </si>
  <si>
    <t>-</t>
  </si>
  <si>
    <t>Bristol</t>
  </si>
  <si>
    <t>E449</t>
  </si>
  <si>
    <t>E456</t>
  </si>
  <si>
    <t>1948.14.2</t>
  </si>
  <si>
    <t>1893.2.1</t>
  </si>
  <si>
    <t>10/1982</t>
  </si>
  <si>
    <t>354/1906</t>
  </si>
  <si>
    <t>1897.7.6</t>
  </si>
  <si>
    <t>1891.2.6</t>
  </si>
  <si>
    <t>1891.2.7</t>
  </si>
  <si>
    <t>63B (99)</t>
  </si>
  <si>
    <t>tr?</t>
  </si>
  <si>
    <t>Taunton</t>
  </si>
  <si>
    <t>r</t>
  </si>
  <si>
    <t>SW samples</t>
  </si>
  <si>
    <t>Pitt Rivers</t>
  </si>
  <si>
    <t>Newbury</t>
  </si>
  <si>
    <t>1904.31.2</t>
  </si>
  <si>
    <t>1884.119.108</t>
  </si>
  <si>
    <t>1884.119.135</t>
  </si>
  <si>
    <t>1884.119.12</t>
  </si>
  <si>
    <t>1884.119.105</t>
  </si>
  <si>
    <t>1884.119.106</t>
  </si>
  <si>
    <t>1884.119.113</t>
  </si>
  <si>
    <t>1884.119.114</t>
  </si>
  <si>
    <t>1884.119.136</t>
  </si>
  <si>
    <t>Tin%</t>
  </si>
  <si>
    <t>Copper%</t>
  </si>
  <si>
    <t>Lead%</t>
  </si>
  <si>
    <t>Arsenic%</t>
  </si>
  <si>
    <t>539/2005</t>
  </si>
  <si>
    <t>1955.48</t>
  </si>
  <si>
    <t>n/a blade broken off</t>
  </si>
  <si>
    <t xml:space="preserve">Dark brown with some orange tinges. </t>
  </si>
  <si>
    <t>Possible</t>
  </si>
  <si>
    <t>n/a most of cutting-edge has been removed, plus not much of the original surface remains on the axe</t>
  </si>
  <si>
    <t>n/a cutting-edge has been deliberately removed</t>
  </si>
  <si>
    <t>n/a end portion of butt has been removed</t>
  </si>
  <si>
    <t>Dark brown patina with green layer where this has been lost. The object appears to have been heavily varnished.</t>
  </si>
  <si>
    <t>n/a cutting edge has been removed and not much of original surface remains</t>
  </si>
  <si>
    <t>Modern cleaning evident on one side in particular, also signficant varnishing.</t>
  </si>
  <si>
    <t>yes, some evidence of sharpening is observable in small patches where original surface remains</t>
  </si>
  <si>
    <t>Yes, one small depression though it is not of a similar morphology to those seen in my experimental work</t>
  </si>
  <si>
    <t>potentially</t>
  </si>
  <si>
    <t>end portion of butt has been removed</t>
  </si>
  <si>
    <t>Dark brown and green patina.Pretty corroded.</t>
  </si>
  <si>
    <t>Yes, flashing is still prevalent</t>
  </si>
  <si>
    <t>pretty crude casting</t>
  </si>
  <si>
    <t>Yes, quite probable</t>
  </si>
  <si>
    <t>No, axes looks to be in an unfinished state</t>
  </si>
  <si>
    <t>Yes, but definitely due to shoddy casting</t>
  </si>
  <si>
    <t>n/a, end portion of butt has been broken</t>
  </si>
  <si>
    <t>end portion of butt has been broken</t>
  </si>
  <si>
    <t>Brown patina, has been very extensively reground - almost looks like a replica!</t>
  </si>
  <si>
    <t>Modern cleaning/regrounding has been very extensive</t>
  </si>
  <si>
    <t>n/a modern regrinding completely destroyed all prior evidence</t>
  </si>
  <si>
    <t>Sharp but this is probably due to the regrinding</t>
  </si>
  <si>
    <t>they are round but this could be more stylistic</t>
  </si>
  <si>
    <t>Dark brown patina, no real evidence of corrosion. Doesn't seem to have been reground/cleaned.</t>
  </si>
  <si>
    <t>Yes, one in the butt</t>
  </si>
  <si>
    <t>Yes, evidence of sharpening is apparent</t>
  </si>
  <si>
    <t>No, damage to the flanges however</t>
  </si>
  <si>
    <t>Yes, but more due to the way the sprue was broken off</t>
  </si>
  <si>
    <t>Dark brown patina, was clearly very mottled by pitting corrosion, but has been cleaned in modern times.</t>
  </si>
  <si>
    <t>Yes a very deep one in the body of the axe</t>
  </si>
  <si>
    <t>hard to tell through corrosion/cleaning</t>
  </si>
  <si>
    <t>Yes, but could be more due to the way the sprue was broken off</t>
  </si>
  <si>
    <t>Bronze coloured because a very very extensive regrinding has been applied</t>
  </si>
  <si>
    <t>Bad casting - mould must have slipped while pouring metal as it is off axis</t>
  </si>
  <si>
    <t>Modern regrinding has been applied</t>
  </si>
  <si>
    <t>Sharp, but this is probably due to the regrinding</t>
  </si>
  <si>
    <t xml:space="preserve">Not much of original surface remains (this has dark brown patina). Rest of the axe is a lgiht green where corrosion has set in. </t>
  </si>
  <si>
    <t>No, but very little of the original surface was remaining</t>
  </si>
  <si>
    <t>Yes, though very little of the original surface remains so a full assessment is difficult</t>
  </si>
  <si>
    <t>Yes, one corner appears to have broken off - this was probably deliberate</t>
  </si>
  <si>
    <t>1892.67.121</t>
  </si>
  <si>
    <t>Brown, has definitely been reground in modern times</t>
  </si>
  <si>
    <t>Some areas of the blade appeat to have chipped off</t>
  </si>
  <si>
    <t>n/a has been reground</t>
  </si>
  <si>
    <t>1892.67.86</t>
  </si>
  <si>
    <t>Browny/bronze. Has been reground.</t>
  </si>
  <si>
    <t>Yes, in the butt</t>
  </si>
  <si>
    <t>No, cutting-edge is very scrappy due to corrosion</t>
  </si>
  <si>
    <t>1892.67.120</t>
  </si>
  <si>
    <t>Light brown and green with large amounts of erupted corrosion product.</t>
  </si>
  <si>
    <t>Yes, a few tiny pores here and there</t>
  </si>
  <si>
    <t>n/a area at cutting edge is severely corroded</t>
  </si>
  <si>
    <t>No, but the loop is damaged</t>
  </si>
  <si>
    <t>Yes, but to do with the way the sprue was broken off</t>
  </si>
  <si>
    <t xml:space="preserve">Greeny-brown, pitting corrosion in some places. </t>
  </si>
  <si>
    <t>Yes, but very little of the original surface was remaining</t>
  </si>
  <si>
    <t>Yes, a big depression at cutting-edge</t>
  </si>
  <si>
    <t>Irish palstave</t>
  </si>
  <si>
    <t>Class 6. Crediton palstave.</t>
  </si>
  <si>
    <t>Narrow-bladed palstave without a loop.</t>
  </si>
  <si>
    <t>Mettingham, Suffolk</t>
  </si>
  <si>
    <t>Suffolk</t>
  </si>
  <si>
    <t>Cambridge Fens</t>
  </si>
  <si>
    <t>Tackley, Oxfordshire</t>
  </si>
  <si>
    <t>Ireland</t>
  </si>
  <si>
    <t>Worstead Common, Norfolk</t>
  </si>
  <si>
    <t>Whittlesea, Cambridgeshire. Small hoard: three socketed axes, two gouges, a hammer, and a leaf-shaped spear-head.</t>
  </si>
  <si>
    <t>Wandsworth, London</t>
  </si>
  <si>
    <t>Weyhill, Andover</t>
  </si>
  <si>
    <t>England</t>
  </si>
  <si>
    <t>Narrow-bladed palstave</t>
  </si>
  <si>
    <t>Class 2. side flanged</t>
  </si>
  <si>
    <t>Co. Antrim, Ireland</t>
  </si>
  <si>
    <t>1962.12</t>
  </si>
  <si>
    <t>Green brown patina, not very corroded. May have been reground.</t>
  </si>
  <si>
    <t>Yes, some use-striations present</t>
  </si>
  <si>
    <t>Cutting-edge is jagged but no clear depression</t>
  </si>
  <si>
    <t>OA331</t>
  </si>
  <si>
    <t>n/a hafted specimen</t>
  </si>
  <si>
    <t>Browny-bronze patina. Not badly corroded.</t>
  </si>
  <si>
    <t>Yes, a few pores</t>
  </si>
  <si>
    <t>Not a terribly great casting</t>
  </si>
  <si>
    <t>n/a modern regrinding</t>
  </si>
  <si>
    <t>OA325</t>
  </si>
  <si>
    <t>Browny bronze patina. Not corroded.</t>
  </si>
  <si>
    <t>OA324</t>
  </si>
  <si>
    <t>Browny-bronze patina. Not corroded.</t>
  </si>
  <si>
    <t>Yes, moderte</t>
  </si>
  <si>
    <t>OA322</t>
  </si>
  <si>
    <t>Brown with some pitting corrosion.</t>
  </si>
  <si>
    <t>OA264</t>
  </si>
  <si>
    <t>58.89 (broken)</t>
  </si>
  <si>
    <t>No, not much of original surface left</t>
  </si>
  <si>
    <t>One corner - intentional</t>
  </si>
  <si>
    <t>Yes, but looks stylistic</t>
  </si>
  <si>
    <t>Yes. Slight.  though hard to tell due to blade break</t>
  </si>
  <si>
    <t>No, but blade has been brokem</t>
  </si>
  <si>
    <t>OA351</t>
  </si>
  <si>
    <t>Brown patina. Looks like it may have been reground.</t>
  </si>
  <si>
    <t>Browny-grey patina. Very little evidence of corrosion.</t>
  </si>
  <si>
    <t>No, has received a strong finish all over? Doesn't appaear to have been sharpened specifically</t>
  </si>
  <si>
    <t>OA93</t>
  </si>
  <si>
    <t>OA63</t>
  </si>
  <si>
    <t>OA265</t>
  </si>
  <si>
    <t>Browny-bronze patina.Not corroded. Not sure if cleaned?</t>
  </si>
  <si>
    <t>Light brown/greeny patina. Not corroded. Looks like it may have been quite extensively clean.</t>
  </si>
  <si>
    <t>Dark brown patina. A bit corroded.</t>
  </si>
  <si>
    <t>No, deliberate ones in the flanges</t>
  </si>
  <si>
    <t>No. But flanges are broken,</t>
  </si>
  <si>
    <t>Shoddy casting</t>
  </si>
  <si>
    <t>Cutting-edge is jagged due to poor casting</t>
  </si>
  <si>
    <t>Yes, but due to poor casting</t>
  </si>
  <si>
    <t>n/a not enough of original surface remains</t>
  </si>
  <si>
    <t>Dark brown patina. Not particularly corroded apart from light green area at cutting-edge.</t>
  </si>
  <si>
    <t>One small air bubble on blade</t>
  </si>
  <si>
    <t>n/a, too corroded at cutting-edge</t>
  </si>
  <si>
    <t>Dark brown patina. Not particularly corroded. Has had a varnish applied.</t>
  </si>
  <si>
    <t>Perhaps</t>
  </si>
  <si>
    <t>Varnish</t>
  </si>
  <si>
    <t>n/a, varnish is obstructive</t>
  </si>
  <si>
    <t>A few trapped gas bubbles in the butt</t>
  </si>
  <si>
    <t>varnish?</t>
  </si>
  <si>
    <t>Greyish-green patina. Quite corroded. Varnish applied.</t>
  </si>
  <si>
    <t>Yes, a clear depression</t>
  </si>
  <si>
    <t>At location of depression</t>
  </si>
  <si>
    <t>Dark brown patina. Not particularly corrded. Varnish applied.</t>
  </si>
  <si>
    <t xml:space="preserve">Light green. Definitely been stripped heavily to remove corrosion. </t>
  </si>
  <si>
    <t>n/a cleaned so heavily that any flashing has been removed.</t>
  </si>
  <si>
    <t>unknown</t>
  </si>
  <si>
    <t>n/a, modern cleaning is obstructuve</t>
  </si>
  <si>
    <t>modern cleaning/regrinding</t>
  </si>
  <si>
    <t>n/a, modern cleaning is obstructive</t>
  </si>
  <si>
    <t>Sharp (but probably related to regrinding)</t>
  </si>
  <si>
    <t xml:space="preserve">Bronze colour due to extensive cleaning/regrinding. </t>
  </si>
  <si>
    <t>Light brown and green. Mottled due to corrosion. Cleaned/reground.</t>
  </si>
  <si>
    <t>Maybe very slightly</t>
  </si>
  <si>
    <t>Yes, in septum</t>
  </si>
  <si>
    <t xml:space="preserve">Grey-ish-green patina with some areas of pitting corrosion. </t>
  </si>
  <si>
    <t>Yes, large cavity in butt</t>
  </si>
  <si>
    <t>Yes. Slight</t>
  </si>
  <si>
    <t>Yes, but could be due to with how the sprue was broken off</t>
  </si>
  <si>
    <t>Brown and green, very corroded.</t>
  </si>
  <si>
    <t>No, but the loop has been intentionally removed</t>
  </si>
  <si>
    <t>Dark brown/almost back patina. Not corroded.</t>
  </si>
  <si>
    <t>n/a shape has been compromised by blade break</t>
  </si>
  <si>
    <t>Very large, deliberate breakage to the blade</t>
  </si>
  <si>
    <t>No, but breakage of the blae</t>
  </si>
  <si>
    <t>70.35 (broken across septum)</t>
  </si>
  <si>
    <t>Dark brown and green patina. Quite badly corroded, especially at the blade.</t>
  </si>
  <si>
    <t>Broken in places, could be due to corrosion however</t>
  </si>
  <si>
    <t>Yes, entire butt has been removed</t>
  </si>
  <si>
    <t xml:space="preserve">Greyish-green patina. Pitting corrosion in some areas. </t>
  </si>
  <si>
    <t>modern cleaning</t>
  </si>
  <si>
    <t>Yes, slight (due to depression)</t>
  </si>
  <si>
    <t>Bromze/gold. Has been completely stripped by modern regrinding.</t>
  </si>
  <si>
    <t>n/a, modern cleaning</t>
  </si>
  <si>
    <t>Class 3. low-flanged (broad-blade)</t>
  </si>
  <si>
    <t>Dark brown, not badly corroded. Has been cleaned in places.</t>
  </si>
  <si>
    <t>Class 2. side-flanged</t>
  </si>
  <si>
    <t>Class 5. SW palstave with a loop.</t>
  </si>
  <si>
    <t>1968.68.Y2</t>
  </si>
  <si>
    <t>1968.63.Y3</t>
  </si>
  <si>
    <t>57.98 (broken across blade)</t>
  </si>
  <si>
    <t>68.21 (broken across blade and at septum)</t>
  </si>
  <si>
    <t>Green patina. Mottled badly with pitting corrosion</t>
  </si>
  <si>
    <t>Bronzy/brown patina. Not particularly corroded.</t>
  </si>
  <si>
    <t>Not visible (due to corrosion probably)</t>
  </si>
  <si>
    <t>Possible varnish applied</t>
  </si>
  <si>
    <t>n/a varnish</t>
  </si>
  <si>
    <t>n/a no blade</t>
  </si>
  <si>
    <t>n/a varnish is obstructuve</t>
  </si>
  <si>
    <t>Yes, but due to degradation from corrosion</t>
  </si>
  <si>
    <t>Intentional removal of blade</t>
  </si>
  <si>
    <t>Broken across blade, entire butt is missing</t>
  </si>
  <si>
    <t>Broken across blade and again at septum</t>
  </si>
  <si>
    <t>n/a too corroded at cutting edge</t>
  </si>
  <si>
    <t xml:space="preserve">Penzance, Cornwall </t>
  </si>
  <si>
    <t>Bath Street, Bristol</t>
  </si>
  <si>
    <t>Dawlish, Devon</t>
  </si>
  <si>
    <t>Wotton Glenville, Dorset</t>
  </si>
  <si>
    <t>Greeny-brown patina, Not really corroded. Cleaned on one side, not sure about the other.</t>
  </si>
  <si>
    <t>Yes, on one wing there is a small crack</t>
  </si>
  <si>
    <t>Modern regrinding on at least one side</t>
  </si>
  <si>
    <t>Yes (could be modern cleaning)</t>
  </si>
  <si>
    <t>No, but the very end of the butt is rounded</t>
  </si>
  <si>
    <t>Browny-bronze patina. Not corroded but has been cleaned extensively</t>
  </si>
  <si>
    <t>Sharp, but this is probably due to the modern regrinding</t>
  </si>
  <si>
    <t>Reddish-browny patina with many dapples of green pitting corrosion. Has definitely been reground.</t>
  </si>
  <si>
    <t>Yes, one in the flange</t>
  </si>
  <si>
    <t>Modern regrinding is evident</t>
  </si>
  <si>
    <t xml:space="preserve">Orangey-green patina. Very badly corroded. </t>
  </si>
  <si>
    <t>Yes, one in the septum</t>
  </si>
  <si>
    <t>Yes, butt is broken</t>
  </si>
  <si>
    <t>Brown patina. Not really corroded. Modern regrinding not evident.</t>
  </si>
  <si>
    <t>Asmolean</t>
  </si>
  <si>
    <t>terrain</t>
  </si>
  <si>
    <t>References</t>
  </si>
  <si>
    <t>dryland</t>
  </si>
  <si>
    <t>uncertain</t>
  </si>
  <si>
    <t>Pearce 1983, 458 No.310, Pl.41.</t>
  </si>
  <si>
    <t>None</t>
  </si>
  <si>
    <t>Croker 1852, 186; Devon and Cornwall Notes and Queries 1924-5, 51; Fox 1956, 214-215, Pl.26a; Pastscape 447309; Pearce 1983, 433, No.188, Pl.24; Rowlands 1976, 230, No.25, Pl.9; Tucker 1867, 119; Way 1869, 346.</t>
  </si>
  <si>
    <t>Pearce 1983, 456, No.302, Pl.40; Rowlands 1976, 301, No.473.</t>
  </si>
  <si>
    <t>Pearce 1972a, 238, Fig.2; 1983, 450, No.279, Pl.34.</t>
  </si>
  <si>
    <t>Fox 1955, 320, Pl.14b; Pearce 1983, 443, No.242, Pl.31; Rowlands 1976, 229, No.22.</t>
  </si>
  <si>
    <t>Gr.IV palstave, looped</t>
  </si>
  <si>
    <t>wetland</t>
  </si>
  <si>
    <t>Dobson 1931, 85, 228, 245; Pastscape 191921; Pearce 1983, 518, No.682, Pl.78; PSANHS 1867, 30; 1929, Lxviii; Rowlands 1976, 331, Nos.880, 882.</t>
  </si>
  <si>
    <t>A palstave was recovered on King’s Sedgemoor while ditch-digging. It was apparently recovered still hafted on its wooden handle, which was very fragile and was apparently straight. This handle did not survive.</t>
  </si>
  <si>
    <t>Dobson 1931, 86, 243; Pastscape 194035; Pearce 1983, 526, No.730; PSANHS 1849-50, 25; PSANHS 1923, lxiv; Rowlands 1976, 331, No.881.</t>
  </si>
  <si>
    <t>Gr.III palstave</t>
  </si>
  <si>
    <t>South-western palstave</t>
  </si>
  <si>
    <t>A flanged axe was found in 1908 on the west side of Walltyning Plantation while digging a hole for a gate post.</t>
  </si>
  <si>
    <t>Pastscape 200195; Pearce 1983, 531, No.747, Pl.89; PSANHS 1923, lxiv</t>
  </si>
  <si>
    <t>A332 (re-accessioned as 280/1989/18B)</t>
  </si>
  <si>
    <t>A hoard of six palstaves and one spearhead was found by workmen digging a drain in 1879 about 610mm (2 feet) below the surface of a lane. It was found in the plough soil. The findspot is near several streams and overlooks the River Tone to the north.</t>
  </si>
  <si>
    <t>A Middle Bronze Age hoard of approximately 40 objects, consisting mostly of pins, rings and palstaves, was found by workmen in 1877 3 feet below the surface (c.1ft 6in of top soil) in red clay. The surface around and beneath the hoard was stained a dark colour, which Pring (1880, 94) attributes to slight decomposition of the surface of the objects.</t>
  </si>
  <si>
    <t>A palstave was found near the Roman road between Winterbourne Abbas and Eggardon</t>
  </si>
  <si>
    <t>A palstave was recovered through ploughing from Hoskins field on Forde Grange Farm in 1954. It was found about 10 inches below the ground surface, close to a filled in drainage trench</t>
  </si>
  <si>
    <t>Farrar 1954, 97; Pastscape 191506; Pearce 1983, 484-5, No.461, Pl.59; Rowlands 1976, 303, No.491.</t>
  </si>
  <si>
    <t>South-western palstave, Variant Crediton</t>
  </si>
  <si>
    <t>Two palstaves and two rapiers were recorded as hoard by Sir John Evans</t>
  </si>
  <si>
    <t>Cornwall</t>
  </si>
  <si>
    <t>1910.22 2</t>
  </si>
  <si>
    <t>1910.22.3</t>
  </si>
  <si>
    <t>1919.9.5</t>
  </si>
  <si>
    <t>1909.15.3</t>
  </si>
  <si>
    <t>1974.10.1</t>
  </si>
  <si>
    <t>1919.9.6</t>
  </si>
  <si>
    <t>1909.74</t>
  </si>
  <si>
    <t>Pearce 1983, 414, No.83, Pl.10.</t>
  </si>
  <si>
    <t>A palstave was ploughed up on Herrod Down in 1921, though further circumstances are not known</t>
  </si>
  <si>
    <t>A potential hoard of armrings and axes was found at “Penrose”, probably in the Helston area, though the exact findspot and circumstances are unknown.</t>
  </si>
  <si>
    <t>Evans 1881, 385, Fig.479; Gray 1937, 66; Pearce 1983, 409-10, No.64, Pl.7; Rowlands 1976, 228, No.18.</t>
  </si>
  <si>
    <t>group/single me</t>
  </si>
  <si>
    <t>Location</t>
  </si>
  <si>
    <t>Bridford, Devon</t>
  </si>
  <si>
    <t>Week, Devon</t>
  </si>
  <si>
    <t>Chagford,  Devon</t>
  </si>
  <si>
    <t>Honiton, Devon</t>
  </si>
  <si>
    <t>Drewsteignton, Devon</t>
  </si>
  <si>
    <t>Cullompton, Devon</t>
  </si>
  <si>
    <t>Colyton, Devon</t>
  </si>
  <si>
    <t>Caton, Devon</t>
  </si>
  <si>
    <t>Upottery, Devon</t>
  </si>
  <si>
    <t>Rockbeare, Devon</t>
  </si>
  <si>
    <t>Washfield, Devon</t>
  </si>
  <si>
    <t>Bovey Tracey, Devon</t>
  </si>
  <si>
    <t>Thorverton, Devon</t>
  </si>
  <si>
    <t>Chagford, Devon</t>
  </si>
  <si>
    <t>Tiverton, Devon</t>
  </si>
  <si>
    <t>Hemyock, Devon</t>
  </si>
  <si>
    <t>Rodney Stoke, Somerset</t>
  </si>
  <si>
    <t>Stogursey, Somerset</t>
  </si>
  <si>
    <t>Sedgemoor, Somerset</t>
  </si>
  <si>
    <t>Glastonbury, Somerset</t>
  </si>
  <si>
    <t>Lyng, Somerset</t>
  </si>
  <si>
    <t>Radstock, Somerset</t>
  </si>
  <si>
    <t>King's Sedgemoor, Somerset</t>
  </si>
  <si>
    <t>Stoke St. Michael, Somerset</t>
  </si>
  <si>
    <t>South Petherton, Somerset</t>
  </si>
  <si>
    <t>Old Ceeve, Somerset</t>
  </si>
  <si>
    <t>Curland, Somerset</t>
  </si>
  <si>
    <t>Wellington, Somerset</t>
  </si>
  <si>
    <t>Taunton, Somerset</t>
  </si>
  <si>
    <t>Newbury, Berkshire</t>
  </si>
  <si>
    <t>Weybridge, Surrey</t>
  </si>
  <si>
    <t>Yattendon, Berkshire</t>
  </si>
  <si>
    <t>Coghlan 1967, 8, 9; Coghlan 1970, 13, Pl X, XI</t>
  </si>
  <si>
    <t>Coghlan 1967 9, 10; Coghlan 1970, 14, 15, Pl XIII, XIV</t>
  </si>
  <si>
    <t>Coghlan 1967 10, 11; Coghlan 1970, 15, Pl XV, XVI</t>
  </si>
  <si>
    <t>Coghlan 1967, 13, 14; Coghlan 1970, 17, Pl, XV, XVII</t>
  </si>
  <si>
    <t>Coghlan 1967, 16, 17; Coghlan 1970, 13, 14, Pl XI, XII</t>
  </si>
  <si>
    <t>Coghlan 1967, 17, 18; Coghlan 1970, 16, XIII, XVI</t>
  </si>
  <si>
    <t>Coghlan 1967, 18, 19; Coghlan 1970, 16, 17, Pl XV, XVII</t>
  </si>
  <si>
    <t>Pearce 1983, 458, No.313, Pl.41; Rowlands 1976, 229, No.20, Pl.31; Rohl and Needham 1998, 209.</t>
  </si>
  <si>
    <t>Untitled Source (Migrated Record). SDV287429.</t>
  </si>
  <si>
    <t>Pearce 1983, 548, No.847;</t>
  </si>
  <si>
    <t>Gray 1925, Ixxxii; Pearce 1983, 518-9, No.685, Pl.79; PSANHS 1925, lxxxii; Rowlands 1976, 331, No.883</t>
  </si>
  <si>
    <t>Holme, Cambridgeshire</t>
  </si>
  <si>
    <t>Speen, Berkshire</t>
  </si>
  <si>
    <t>Ditchfield &amp; Page 1906, 195; Roskill 1937, 24, no. B25; Rowlands 1976, 291, no. 312; Coghlan 1967, 11, 12; Coghlan 1970, 11, Pl VIII, IX.</t>
  </si>
  <si>
    <t>In cleaning out a pond at Donnington Grove at depth of 13 feet, before 1908.</t>
  </si>
  <si>
    <t>Ditchfield &amp; Page 1906, 195; Rowlands 1976, 291, no. 317; Coghlan 1967, 7; Coghlan 1970, 11, Pl IX</t>
  </si>
  <si>
    <t xml:space="preserve">Evans 1881; Pendeleton 1992; Rowlands 1976, 299, no. 441; Allen et al. 1970; 122, no. 46. </t>
  </si>
  <si>
    <t xml:space="preserve">Rowlands 1976, 295, no. 380; Allen et al. 1970; 125 no. 49. </t>
  </si>
  <si>
    <t>Veryan, Cornwall</t>
  </si>
  <si>
    <t>Shebbear, Devon</t>
  </si>
  <si>
    <t>Crediton, Devon</t>
  </si>
  <si>
    <t>Burnard 1906, 365; Kirwan 1870, 298; Pearce 1983, 442, No.235, Pl.30; Rowlands 1976, 301, no. 468; Way 1869, 343.</t>
  </si>
  <si>
    <t>Wareham, Dorset</t>
  </si>
  <si>
    <t>Thorncombe, Dorset</t>
  </si>
  <si>
    <t>Winterborne Abbas/Eggardon, Dorset</t>
  </si>
  <si>
    <t>Thames, Wandsworth, London</t>
  </si>
  <si>
    <t>Solsbury Hill, Bath</t>
  </si>
  <si>
    <t>n/a, Somerset</t>
  </si>
  <si>
    <t xml:space="preserve">Coghlan 1967, 12, 13; Coghlan 1970, 12, 13, Pl X; Rowlands 1976, 340, no. 997. </t>
  </si>
  <si>
    <t>Coghlan 1970b, 6, 7, Pl I, IX; Roskill 1937, 31.</t>
  </si>
  <si>
    <t>Coghlan 1970b, 7, 8, Pl I, IX; Roskill 1937, 31.</t>
  </si>
  <si>
    <t>Allen et al. 1970, 121, no. 45; Rowlands 1976, 328, no. 841.</t>
  </si>
  <si>
    <t>Allen et al. 1970, 123, no. 47.</t>
  </si>
  <si>
    <t>Allen et al. 1970, 124, no. 48.</t>
  </si>
  <si>
    <t>Allen et al. 1970, 126, no. 50; Rowlands 1976, 325, no. 805.</t>
  </si>
  <si>
    <t>Allen et al. 1970, 127, no. 51; Rowlands 1976, 337, no. 965.</t>
  </si>
  <si>
    <t>Allen et al. 1970, 128, no. 52; Rowlands 1976, 337, no. 966.</t>
  </si>
  <si>
    <t>Allen et al. 1970, 132, no. 56; Rowlands 1976, 320, no. 728.</t>
  </si>
  <si>
    <t>Allen et al. 1970, 133, no. 57; Rowlands 1976, 308, Pl 31, 564.</t>
  </si>
  <si>
    <t>Allen et al. 1970, 135, no. 58.</t>
  </si>
  <si>
    <t xml:space="preserve">Allen et al. 1970, 131, no. 54; Rowlands 1976, 336, no. 941; PSIA 1863, 414; Needham 1983, 361. </t>
  </si>
  <si>
    <t>Lanherne, Cornwall</t>
  </si>
  <si>
    <t>Helston, Cornwall</t>
  </si>
  <si>
    <t>Gr. III palstave</t>
  </si>
  <si>
    <t>South-western palstave, looped</t>
  </si>
  <si>
    <t xml:space="preserve">South-western palstave, variant Crediton </t>
  </si>
  <si>
    <t>Gr. I palstave</t>
  </si>
  <si>
    <t>Gr. III palstave, looped</t>
  </si>
  <si>
    <t>Gr. II palstave</t>
  </si>
  <si>
    <t>Gr.III palstave, looped</t>
  </si>
  <si>
    <t>Transitional palstave, looped</t>
  </si>
  <si>
    <t>Narrow-bladed palstave, looped</t>
  </si>
  <si>
    <t>Pearce 1974, 167, fig 3, 1; Pearce 1979, 142; Pearce 1983, 435, Pl 25, no. 198.</t>
  </si>
  <si>
    <t>Brailsford 1938, 459; Fox 1956, 215 Pl. 26b; Pearce 1983, 436, Pl 26, no. 203b.</t>
  </si>
  <si>
    <t>Pearce 1983, 450, No.278, Pl.34; Rowlands 1976, 231, Pl. 9, No.28; Smith 1859, 184, fig. 7, 1, 2.</t>
  </si>
  <si>
    <t>Kirwan 1872, 96; Evans 1881, 86; Pearce 1983, 440, 441, Pl 29, no. 226; Rowlands 1976, 301, no 467.</t>
  </si>
  <si>
    <t>Doe 1913, 72; Pearce 1983, 453, Pl 38, no. 290; Rowlands 1976, 301, no. 462.</t>
  </si>
  <si>
    <t>Pearce 1983, 548, no.230, Pl. 29; Rowlands 1976, 301, No.471.</t>
  </si>
  <si>
    <t>Boughton 2015, 50, No.208; Burnard 1906, 364, 365, Fig.19(4); Evans 1881, 81, 113; Hutchinson in Worth 1880, 140-144; Kirwan 1868, 647-648, Pl.9; 1870, 300, Pl.5, Fig.3; Pastscape 188730; 449287; Pearce 1983, 438-9, No.217, Pl.27/28; Rowlands 1976, 230, No.24, Pl.9; Way 1869, 341f. Fig.1.</t>
  </si>
  <si>
    <t>Barber 1971, 239-241, fig. 3; Pearce 1979, 142;  Pearce 1983, 432, no. 184, Pl 23; Passmore 2015.</t>
  </si>
  <si>
    <t>Pearce 1975, 325-6, fig. 1; Pearce 1983, 441, No.228, Pl.29.</t>
  </si>
  <si>
    <t>Burnard 1906, 365; Kirwan 1870, 298; Pearce 1983, 435, No.200, Pl.26; Rowlands 1976, 230, No.26; Way 1869, 345.</t>
  </si>
  <si>
    <t>Evans 1881, 82; Pearce 1976, 26; Pearce 1983, 436, no. 204b, Pl 131; Rowlands 1976, 301, no. 465; Smith 1959, 184, figs 1, 2, 7.</t>
  </si>
  <si>
    <t>Evans 1881, 82; Pearce 1976, 26; Pearce 1983, 436, no. 204a, Pl 26; Rowlands 1976, 301, no. 464; Smith 1959, 184, figs 1, 2, 7.</t>
  </si>
  <si>
    <t>Anon 1867, 70-71; Dobson 1931, 86, 250; Pearce 1893, 524, no. 717, Pl 82; Rowlands 1976, 332, no. 889.</t>
  </si>
  <si>
    <t>Appleby 2012, 49, Fig.19.2; Davis 2015, 134, No.897; Dobson 1931, 241-242; Gray 1902b, 30; 1905, 143-4, Fig.3; Hoare 1827, 39-42, Pl 6; Lawson 1998; McKinley 1998; Needham et al. 1988; Pearce 1983, 532, Nos.749, Pl .89; Rowlands 1976, 331, No.879; Smith 1995.</t>
  </si>
  <si>
    <t>Unknown due to a mistake in Pearce 1983</t>
  </si>
  <si>
    <t xml:space="preserve">Pearce 1983, 543, no. 805; Rowlands 1976, 322, no. 893. </t>
  </si>
  <si>
    <t>Gray 1933, xcvi-cvi at xcvi; Pearce 1983, 536, no. 765; Rowlands 1976, 330, no. 868.</t>
  </si>
  <si>
    <t>Gunstone 1975, 67-68; Gunstone 1977, 132; Pearce 1983, 521, no. 696, Pl 80; La Trobe-Bateman 1999, 6; Rowlands 1976, 332, no. 888.</t>
  </si>
  <si>
    <t>Gray 1905, 163; Gray 1927, Lxxv-Lxxxii; Pearce 1983, 533, No.751; Rowlands 1976, 332, No.895.</t>
  </si>
  <si>
    <t>Colquhoun 1978, 89, no 47; Gray 1936, 68; Gray 1937, 61, fig. 1; Pearce 1983, 512, no. 645, Pl 73; Rowlands 1976, 331, Pl 33, no. 875.</t>
  </si>
  <si>
    <t>Gray 1932, Ixxvi; Pearce 1983, 536, no. 763, Pl, 92; Rowlands 1976, 259, no. 121; Smith 1959, 146.</t>
  </si>
  <si>
    <t>Gray 1905, 143; Norris 1853, 247; Pearce 1974c; 1983, 528, no. 732c, Pl. 85; Rowlands 1976, 332, no. 894.</t>
  </si>
  <si>
    <t>Gray 1905, 143; Norris 1853, 247; Pearce 1974c; 1983, 528, no.732b, Pl. 85; Rowlands 1976, 333, no. 904.</t>
  </si>
  <si>
    <t>Gray 1905, 143; Norris 1853, 247; Pearce 1974c; 1983, 528, no.732a, Pl. 85; Rowlands 1976, 333, no. 904.</t>
  </si>
  <si>
    <t>Gray 1912, 108; Humphreys 1892, 71; Pearce 1983, 537, no. 766; Rowlands 1976, 332, no. 886.</t>
  </si>
  <si>
    <t>Davis 2006, 153-154, No.216, Pls.5, 57; 2012, 130, No.804, Pl.52; Evans 1881, 116, 178, 218, 367-368, 389, 466, Figs.214, 418; Fox 1941, 142, 161, Pl.3, Nos.31-32; Fregni 2014, 94-95, 178, Table 7.3; Pearce 1983, 534, No.752bb, Pl.138; Piggott 1949, 110; Pring 1880; Rowlands 1976, 258-259, No.120; Smith 1959b, GB.43.</t>
  </si>
  <si>
    <t>Pearce 1983, 491, no. 504, Pl.62; Rowlands 1976, 303, no. 500.</t>
  </si>
  <si>
    <t>Crawford 1911, 289; Pearce 1983, 485, no. 466; Rowlands 1976, 303, Pl 32, 493.</t>
  </si>
  <si>
    <t>Pearce 1983, 485, no. 465; Rowlands 1976, 303, 494.</t>
  </si>
  <si>
    <t xml:space="preserve">Pearce 1983, 504, no. 597; Pritchard 1904, 329, Pl 2; Rowlands 1976, 330, no. 864. </t>
  </si>
  <si>
    <t>Evans 1882, 81; Hencken 1932, 306; Pearce 1983, 423, no. 121; Rowlands 1976, 300, no. 454.</t>
  </si>
  <si>
    <t>Brown and Blin-Stoyle 1959, 200, no 3; Burgess and Gerloff 1981, 49, 74, Nos. 341 and 572, Pls.41, 75, 129B; Fox 1952, 243-244, Pl 6; Hawkes 1955, GB.4; O’Connor 1980, 320, No.5; Pearce 1983, 439, No.219a, Pl.28; Rowlands 1976, 229, No.21; Smith 1959, 184, Fig.7; Trump 1962, 95, Nos.59, 60.</t>
  </si>
  <si>
    <t>Pearce 1983, 472, no. 396, Pl 51; Rowlands 1976, 302, no. 486.</t>
  </si>
  <si>
    <t>Large find said to contain palstaves, rapier, part of saw, bar of bronze, several socketed axes said to be of Breton type. Found in 1813 in bed of black mould 12ft below surface, just above tin stream.</t>
  </si>
  <si>
    <t>Jago 1814, 337-8; Lysons 1822, ccxx; Worsaae 1849, 26, fig. 204; Greenwell 1877, 48, fig 43; Evans 1881, 116, 184. Cornish 1906, 354; Hencken 1932, 89, 92, 164-5, 181, 303, 309; Pearce 1983, 417, no 93c; Rowlands 1976, 300, no. 451; Savoury 1958, 17.</t>
  </si>
  <si>
    <t>Grinsell 1968, 57a; Pearce 1983, 503, 589, Pl 69; Rowlands 1976, 332, no. 890.</t>
  </si>
  <si>
    <t>Deposition context</t>
  </si>
  <si>
    <t xml:space="preserve">Found with 355/1906, beneath a very old hedge or barrier. Knight () comments that the findspot is near several natural springs and overlooks the River Bovey. </t>
  </si>
  <si>
    <t>Found with 354/1906/1, beneath a very old hedge or barrier. Knight () comments that the findspot is near several natural springs and overlooks the River Bovey.</t>
  </si>
  <si>
    <t>The palstave was found at the old granite quarry</t>
  </si>
  <si>
    <t>Found during building operations in 1972 - the findspot was on dryland but close to the origin of several natural springs.</t>
  </si>
  <si>
    <t>No relevant contextual info</t>
  </si>
  <si>
    <t>Found in clay during drain-cutting.</t>
  </si>
  <si>
    <t xml:space="preserve">Found on the road from Caton to Stormsdown during a South Devon Water Board excavation. </t>
  </si>
  <si>
    <t xml:space="preserve">One of two palstaves found in the same field. </t>
  </si>
  <si>
    <t>Knight () asserts that many river tributaries originate in the landscape of Farway Hill, Honiton, and many Bronze Age tumuli and finds have been recorded there.</t>
  </si>
  <si>
    <t>Found with many associated items (now lost) at Beauchamp Farm. Knight () points out that this find spot overlooks the Exe river valley to the east and is close to many natural springs.</t>
  </si>
  <si>
    <t xml:space="preserve">Found with A1951, and A1952. Part of a large hoard found at Lovehayne farm of approximately one hundred palstaves (Way 1869, 341), which were found when a round barrow was cut fot stone. </t>
  </si>
  <si>
    <t xml:space="preserve">Found with 593/2005, and A1952. Part of a large hoard found at Lovehayne farm of approximately one hundred palstaves (Way 1869, 341), which were found when a round barrow was cut fot stone. </t>
  </si>
  <si>
    <t xml:space="preserve">Found with593/2005 and A1951. Part of a large hoard found at Lovehayne farm of approximately one hundred palstaves (Way 1869, 341), which were found when a round barrow was cut fot stone. </t>
  </si>
  <si>
    <t>Found with A4124. Part of a hoard of eight palstaves.  Descriptions of the discovery slightly vary. Way (1869, 346) details that four palstaves were found beneath a boulder and four were found under another, all positioned upright in the ground; however, Croker (1852, 186) and Tucker (1867, 119) state that while four were found under a boulder, the others were scattered nearby.</t>
  </si>
  <si>
    <t>Found with 1897/7/6. Part of a hoard of eight palstaves.  Descriptions of the discovery slightly vary. Way (1869, 346) details that four palstaves were found beneath a boulder and four were found under another, all positioned upright in the ground; however, Croker (1852, 186) and Tucker (1867, 119) state that while four were found under a boulder, the others were scattered nearby.</t>
  </si>
  <si>
    <t xml:space="preserve">Found during the demolition of an old house. </t>
  </si>
  <si>
    <t>Found with 1891/2/6, buried under a hedge bank.</t>
  </si>
  <si>
    <t>Found with 1891/2/7, buried under a hedge bank.</t>
  </si>
  <si>
    <t>Found in ploughsoil at Secmanton Farm - this may have been wetland in the Bronze Age.</t>
  </si>
  <si>
    <t xml:space="preserve">Found as part of a hoard. </t>
  </si>
  <si>
    <t xml:space="preserve">Said to have been found with a human skeleton. Ham Hill is the site of an Iron Age hillfort, where much metalwork has been recovered. </t>
  </si>
  <si>
    <t>Knight () comments that Walton Bay is on the coast high up in the Bristol Channel.</t>
  </si>
  <si>
    <t>Found at Midgeley Farm during peat digging.</t>
  </si>
  <si>
    <t xml:space="preserve">Found within the peat of the Tubaries - many bronze implements have been recovered though their association with one another is not known. </t>
  </si>
  <si>
    <t>A significant Bronze Age find was discovered in 1873 during the construction of the
railway station in Midsomer Norton. Found with a leaf-shaped and double-edged sword which has been
attributed to the Wilberton phase (c.1000-850 BC; Aston &amp; Iles 1988: 30). The findspot is within the river valley below the Radstock and Camerton round
barrows.</t>
  </si>
  <si>
    <t xml:space="preserve">Ham Hill is the site of an Iron Age hillfort, where much metalwork has been recovered. </t>
  </si>
  <si>
    <t>Found with 81D and 13B. Part of a small hoard of three palstaves.</t>
  </si>
  <si>
    <t>Found with A331 and 13B. Part of a small hoard of three palstaves.</t>
  </si>
  <si>
    <t>Found with A331 and 81D.. Part of a small hoard of three palstaves.</t>
  </si>
  <si>
    <t xml:space="preserve">Found with 81D. Part of a multi-period hoard containing a flat axe, two palstaves and a socketed axe </t>
  </si>
  <si>
    <t xml:space="preserve">Found with 81C. Part of a multi-period hoard containing a flat axe, two palstaves and a socketed axe </t>
  </si>
  <si>
    <t xml:space="preserve"> Found in 1934 at a depth of 3 feet when a post hole was dug in the yard of a smallholding at Mount Pleasant, Curland</t>
  </si>
  <si>
    <t xml:space="preserve"> Found with with two other palstaves and three torcs nr Weare and Badgworth.</t>
  </si>
  <si>
    <t xml:space="preserve"> Found when the moor was being drained. Small hoard: three socketed axes, two gouges, a hammer, and a leaf-shaped spear-head. Found in 1848.</t>
  </si>
  <si>
    <t>Two palstave axes found in 1847, near the castle at Mettingham.</t>
  </si>
  <si>
    <t>Found with 1968.68 Y3. In 1876, Alfred Waterhouse built a mansion, Yattendon Court, on top of the hill west of the vilage of Yattendon. In digging the foundations the workmen came upon a hoard of bronze objects all lying together... "the bronze object lay about 18 inches below the surface of the sod in a mass of gravel that had been turned red, purple and black by the action of fire". Examination of the objects made it quite clear that they had not been subjected to fire. The multi-period hoard consisted of 58 pieces of metalwork in total.</t>
  </si>
  <si>
    <t>Found with 1968.68 Y2. In 1876, Alfred Waterhouse built a mansion, Yattendon Court, on top of the hill west of the vilage of Yattendon. In digging the foundations the workmen came upon a hoard of bronze objects all lying together... "the bronze object lay about 18 inches below the surface of the sod in a mass of gravel that had been turned red, purple and black by the action of fire". Examination of the objects made it quite clear that they had not been subjected to fire. The multi-period hoard consisted of 58 pieces of metalwork in total.</t>
  </si>
  <si>
    <t>Damage</t>
  </si>
  <si>
    <t>Post-depositional break to the blade tip. Prehistoric cutting-edge breakage, though there are no visible impact marks (for a more detailed description see Knight 2018).</t>
  </si>
  <si>
    <t>Damage to the butt, probably fro removal of the sprue (for a more detailed description see Knight 2018).</t>
  </si>
  <si>
    <t>Modern damage to the butt (for a more detailed description see Knight 2018).</t>
  </si>
  <si>
    <t>End of the butt has been damaged, but this was most likely post-depositional. The loop is cracked, which was the result of corrosion (for a more detailed description see Knight 2018).</t>
  </si>
  <si>
    <t xml:space="preserve">Some damage to the flanges, which looks to be post-depositional. Cracks across the butt that jettison off a large casting flaw. </t>
  </si>
  <si>
    <t xml:space="preserve">Some damage to the flanges, which looks to be post-depositional. </t>
  </si>
  <si>
    <t xml:space="preserve">Breakage below the septum, and a significant proportion of the cutting-edge is missing. The axe is extremely corroded, so this damage may have occurred at weakened areas, which have subsequently become corrded. </t>
  </si>
  <si>
    <t>Damage to the butt that looks comtemporary, but is not necessarily intentional.  The flanges have been damaged post-deposition.</t>
  </si>
  <si>
    <t xml:space="preserve">The loop is brokem, this may have happened during use or was weakened by corrosion. Damage to the flanges that is definitely modern. </t>
  </si>
  <si>
    <t xml:space="preserve">Corrosion damage has caused material loss at the cutting-edge. </t>
  </si>
  <si>
    <t>Blade tip had broken away, this may have occurred in antiquity  (for a more detailed description see Knight 2018).</t>
  </si>
  <si>
    <t>Blade tip is broken, which Knight () considers to be post-depositional damage. Most of the side loop is missing, this broke away in antiquity  (for a more detailed description see Knight 2018).</t>
  </si>
  <si>
    <t>Butt has broken off in an accidental fashion in antiquity. The side-loop has been broken post recovery  (for a more detailed description see Knight 2018).</t>
  </si>
  <si>
    <t>The flanges have been damaged in modern times.</t>
  </si>
  <si>
    <t>Butt has broken off in an accidental fashion in antiquity. The flanges have been broken in antiquity but suffered further fragmentation post-deposition (for a more detailed description see Knight 2018).</t>
  </si>
  <si>
    <t>The blade has been entirely removed in antiquity, mostly likely in an intentional manner (an impact mark is noticeable). The flanges have also been damaged in antiquity, with further degradation post-deposition (for a more detailed description see Knight 2018).</t>
  </si>
  <si>
    <t>The side-loop was broken in antiquity and the flanges have also been damaged in antiquity, with further degradation post-deposition  (for a more detailed description see Knight 2018).</t>
  </si>
  <si>
    <t>One flange wing is broken, most likely due to casting flaws  (for a more detailed description see Knight 2018).</t>
  </si>
  <si>
    <t xml:space="preserve">It appears as though the end of the butt has been removed in antiquity. There are some blow marks near the area of breakage. </t>
  </si>
  <si>
    <t>Broken side-loop, not intentional</t>
  </si>
  <si>
    <t>One blade tip has become detached post-deposition. The butt was probably damaged when the sprue was removed  (for a more detailed description see Knight 2018).</t>
  </si>
  <si>
    <t>The butt has been damaged when the sprue was removed.</t>
  </si>
  <si>
    <t>Broken just above the stop ridge, most likely damaged in antiquity but casting flaws indicate this was not intentional The side-loop was broken in antiquity  (for a more detailed description see Knight 2018).</t>
  </si>
  <si>
    <t>Side-loop has been lost and flanges appear to have slight damage  (for a more detailed description see Knight 2018).</t>
  </si>
  <si>
    <t>Two breaks across the septum, on one there is no patination, so must have happened post-recovery but the other is patinated, indicating that is happened in antiquity  (for a more detailed description see Knight 2018).</t>
  </si>
  <si>
    <t>Notch on the septum that is unlikely to be intentional  (for a more detailed description see Knight 2018).</t>
  </si>
  <si>
    <t>Side-loop has been broken in antiquity</t>
  </si>
  <si>
    <t>The blade has been damaged and the area of breakage has consistent patination. It is unlikely that rhis kind of break would have occurred during use and there is no evidence of casting flaws.</t>
  </si>
  <si>
    <t xml:space="preserve">Broken above the stop ridge and much of the blade is missing. The break across the stop-ridge is consistently patinated and corrdoded, suggesting this happened in antiquity. The blade appears to have been corroded away. </t>
  </si>
  <si>
    <t>A corner of the blade is missing, as well as parts of the flanges, and the end of the butt. Consistent patination exists on all areas of damage, this indicates that these areas of metal were removed in antiquity.</t>
  </si>
  <si>
    <t xml:space="preserve">Part of one of the flanges is not complete, but it is a very crude casting and is probably more related to this. </t>
  </si>
  <si>
    <t>Damage to the flanges (fragmentation, cracking and bending) which seems to be patinated in some areas and not in others, suggesting that the material loss may have occurred in antiquity and later, perhaps during recovery.</t>
  </si>
  <si>
    <t>The blade is slightly damaged, this is probably related to corrosion.</t>
  </si>
  <si>
    <t>Notching of the blade that indicates impact into a harder oppostion material.</t>
  </si>
  <si>
    <t>The blade is notched - this could be use wear from hitting a different opposition material.</t>
  </si>
  <si>
    <t xml:space="preserve">Only stumps remain of the side-loop. </t>
  </si>
  <si>
    <t xml:space="preserve">The blade has been broken clean off in antiquity and there are many blow marks to indicate this. The axe is also broken just above the septum, probably in antiquity, though it is difficult to tell if this was deliberate. </t>
  </si>
  <si>
    <t>The axe has been broken across the body and there is some patination and corrosion, though this  is not entirely consistent.with the rest of the axe. The damage may have happened in antiquity but has since fragmeneted further as the sepecimen is highky corroded.</t>
  </si>
  <si>
    <t xml:space="preserve">There are cracks in the flanges which probably formed in antiquity, during use. </t>
  </si>
  <si>
    <t>The butt end has been broken unevenly, probably when the sprue was detached.</t>
  </si>
  <si>
    <t>None but some small notches on the blade indicating impact with a different opposition material.</t>
  </si>
  <si>
    <t>One blade tip has broken off, probably in antiquity.There are no blow marks so it is likely this was acidental.</t>
  </si>
  <si>
    <t>Some distortion to the flanges.</t>
  </si>
  <si>
    <t xml:space="preserve">Very sound material. No eutecotid is present. Copper oxide inclusions are very small - they are elongated, suggesting hammering. </t>
  </si>
  <si>
    <t>Notching. and there are some areas where corrosion has resulted in a loss of material from the blade too.</t>
  </si>
  <si>
    <t>Yes, mild</t>
  </si>
  <si>
    <t>Grimstone, Dorset</t>
  </si>
  <si>
    <t>Bronzey brown patina, was corroded but been reground in modern times</t>
  </si>
  <si>
    <t>Yes, many</t>
  </si>
  <si>
    <t>Yes, modern cleaning</t>
  </si>
  <si>
    <t>n/a modern cleaning</t>
  </si>
  <si>
    <t xml:space="preserve">Damage </t>
  </si>
  <si>
    <t>Yes, but probably to do with the way the sprue was broken off</t>
  </si>
  <si>
    <t>Bright green corrosion product covers entire axe</t>
  </si>
  <si>
    <t>Yes, small portion of one flange is missing</t>
  </si>
  <si>
    <t>n/a corroded</t>
  </si>
  <si>
    <t>Yes, flanges</t>
  </si>
  <si>
    <t>Yes, flanges have almost all fractured away, since the axe would have been very corroded before regrinding, they were probably lost due to corrosion</t>
  </si>
  <si>
    <t xml:space="preserve">Slight but this is definitely related to casting </t>
  </si>
  <si>
    <t>Dark brown/black, some areas of purple that could indicate that it has been burnt. No corrosion.</t>
  </si>
  <si>
    <t>Grey-green patina, quite a bit of pitting corrosion</t>
  </si>
  <si>
    <t>Yes (or big casting defects)</t>
  </si>
  <si>
    <t>Yes, big hole under stopridge and on the side of one flange</t>
  </si>
  <si>
    <t>Dark greeny-brown, not particularly corroded</t>
  </si>
  <si>
    <t>Dark brown patina, with some areas of light green pitting corrosion (badly corroded in general</t>
  </si>
  <si>
    <t>Yes modern cleaning on one side</t>
  </si>
  <si>
    <t>Yes, the blade is broken above the stopridge (there are no visible blow marks here), the blade and the hafting plate have been refitted. The flanges are largely missing, though this typology has little flange anyway. Both side-loops are also broken</t>
  </si>
  <si>
    <t>Grey-green patina, not too much pitting corrosion. Modern cleaning</t>
  </si>
  <si>
    <t>Yes , modern cleaning</t>
  </si>
  <si>
    <t xml:space="preserve">Yes, the blade is broken below the stopridge (there are visible blow marks here), the blade and the hafting plate have been refitted. The end portion of the butt has also been deliberately removed - the patination is consistent. </t>
  </si>
  <si>
    <t>1910.21</t>
  </si>
  <si>
    <t>1880.16</t>
  </si>
  <si>
    <t>Lelant, Cornwall</t>
  </si>
  <si>
    <t>St. Mellion, Cornwall</t>
  </si>
  <si>
    <t>North Crofty, Cornwall</t>
  </si>
  <si>
    <t>Middle Bronze Age copper alloy palstave (one of four) found during the digging of foundations for offices at Old County Hall, Truro</t>
  </si>
  <si>
    <t>Pearce 1983, 468. No. 369; Rowlands 1976, 231. Pl. 7, No. 31.</t>
  </si>
  <si>
    <t>Farrar 1954, 97; Pearce 1983, 461, No.327, Pl.44; Rowlands 1976, 302, No.476</t>
  </si>
  <si>
    <t>No. 8 West Street, Abbotsbury</t>
  </si>
  <si>
    <t>Dewlish, Dorset</t>
  </si>
  <si>
    <t>Abbotsbury, Dorset</t>
  </si>
  <si>
    <t>Said to have been ploughed up on the Downs by Fontwell Magna.</t>
  </si>
  <si>
    <t>Pearce 1983, 471, Pl.51, No.390a; Rowlands 1976, 232, Pl. 8, No. 33.</t>
  </si>
  <si>
    <t>Fontwell, Dorset</t>
  </si>
  <si>
    <t>Rew, Dorset</t>
  </si>
  <si>
    <t>Found in a field near Turnpike Road, Dewlish Hill. Hoard of 5 palstaves.</t>
  </si>
  <si>
    <t>Farrar 1956, 90; Pearce 1983, 469, no.372; Rowlands 1976, 231 pl 11 anf 54, no.32.</t>
  </si>
  <si>
    <t>Pearce 1983, 493, Pl 63, no. 512.</t>
  </si>
  <si>
    <t>Eglesham Meadow, Colliton Walk. Found with another palstave and two armrings.</t>
  </si>
  <si>
    <t>Hencken 1932, 80, 81, 309 fig. 22b; Pearce 1983, 427, Pl 18, 135, no. 144; Rowlands 1976, 228, no. 19.</t>
  </si>
  <si>
    <t>Found in 1834 on site of old hedge.</t>
  </si>
  <si>
    <t>Hencken 1932, 310; Pearce 1983, 428, Pl. 18, no. 147b; Rowlands 1976, 300, no. 459.</t>
  </si>
  <si>
    <t>dug up in a field by a miner - rapier was also found in the same field at another time.</t>
  </si>
  <si>
    <t>Hencken 1932, 299; Pearce 1983, 411, Pl. 7, no. 68b; Rowlands1976, 226, no.16.</t>
  </si>
  <si>
    <t>In 1961 a hoard of bronze axeheads and rings was found digging a stanchion-pit for a dutch barn E, of the railways at Grimstone (SY 643944). Mr Peers informs the writer that "three of the axes and two of the rings are at present in the D. C. M, ; 1963.15.1-3 (palstves) DNHaAS vol.86 1964 p. 115. Grimstone Down has yielded evidence of prehistoric settlement.</t>
  </si>
  <si>
    <t>Farrar 1964, 105; Pearce 1983, 482, Pl. 56, no. 445a; Rowlands 1976, 232, Pl. 11, 54, no. 34.</t>
  </si>
  <si>
    <t>Pearce 1972b, 82; 1983, 424, No.128, Pl.16.</t>
  </si>
  <si>
    <t>Crediton</t>
  </si>
  <si>
    <t>Double-looped</t>
  </si>
  <si>
    <t xml:space="preserve">South-western </t>
  </si>
  <si>
    <t>Pearce 1983, 472, no. 397.</t>
  </si>
  <si>
    <t>Brown-green, quite corroded</t>
  </si>
  <si>
    <t>Yes, but stylisitc</t>
  </si>
  <si>
    <t>Yes, flanges are very battered. The patina is consistent on the areas of breakage, suggesting this happened in ancient times</t>
  </si>
  <si>
    <t>Flanges are quite battered, though in the areas of breakage a bronze colour shines through the patina, suggesting more modern damage.</t>
  </si>
  <si>
    <t>Some intergranular corrosion, No porosity. Some eutectoid visible. Small stringers of copper oxide.</t>
  </si>
  <si>
    <t xml:space="preserve">Recrystallised, twinned grains, fairly equiaxed. Strain banding in some crystals. Crystals are of a medium size. </t>
  </si>
  <si>
    <t>Lots of intergranular corrosion. No porosity. Eutectoid not visible. Globular copper oxide.</t>
  </si>
  <si>
    <t>Recrystallised, twinned grains, equiaxed. No strain banding is visible. Crystals are medium-large.</t>
  </si>
  <si>
    <t xml:space="preserve">Not much corrosion. Some areas of porosity (minor). Eutectoid visible. Small stringers of copper oxide. </t>
  </si>
  <si>
    <t>Recrystallised, twinned grains, not equiaxed. Strain-banding in some crystals.</t>
  </si>
  <si>
    <t xml:space="preserve">Not much corrosion but large cracks down middle of the sample. Some minor porosity. Eutectid is visible and there is globular copper oxide. </t>
  </si>
  <si>
    <t>Recrystallised, twinned grains, not equiaxed. Strain-banding throughout sample and many deformed grains at cutting-edge.</t>
  </si>
  <si>
    <t xml:space="preserve">Not much corrosion, but large cracks down the middle of the sample. Some minor porosity. Eutectoid visible and there is globular copper oxide. </t>
  </si>
  <si>
    <t>Recrystallised, twinned grains, not eutectoid. Strain-banding in some crystals.</t>
  </si>
  <si>
    <t>Not much sample left - it is completely corroded.</t>
  </si>
  <si>
    <t xml:space="preserve">Not corroded. Some larger pores (moderate porosity). The eutectoid is visble and there is no copper oxide. </t>
  </si>
  <si>
    <t xml:space="preserve">Recrystallised, twinned crystals, equiaxed. Strain-banding throughout sample. </t>
  </si>
  <si>
    <t>No corrosion apart from large crack down sample. Minor porosity. Eutectoid visible and there are stringers of copper oxide.</t>
  </si>
  <si>
    <t>Badly corroded. The eutectoid is visible. There is globular copper oxide. Cannot tell about porosity.</t>
  </si>
  <si>
    <t>Recrystallised, twinned grains, equiaxed. Some strain-banding in crystals. Badly corroded.</t>
  </si>
  <si>
    <t xml:space="preserve">Quite a bit of corrosion. Eutectoid visisble but only  in a few places. Globular copper oxide. Too corroded to tell anything about porosity. </t>
  </si>
  <si>
    <t>Recrystallised. Too corroded to tell much else.</t>
  </si>
  <si>
    <t>Recrystallised, not twinned, not equiaxed. Some strain-banding near exterior of sample and crystals deformed near the edge.</t>
  </si>
  <si>
    <t xml:space="preserve">Not corroded. Some large pores (moderate porosity). Eutectoid visible and globular copper oxide. </t>
  </si>
  <si>
    <t xml:space="preserve">Badly corroded. Some porosity (minor). Eutectoid visible in a few places. Globular copper oxide. </t>
  </si>
  <si>
    <t xml:space="preserve">Recrystallised, twinned. Strain-banding in all samples and many are deformed. </t>
  </si>
  <si>
    <t>Not corroded. Some porosity and slag stringers. Eutectoid is visible, and there are very few spots of globular oxide.</t>
  </si>
  <si>
    <t>Recrystallised, not twinned, not equiaxed. A few crystals with strain-banding.</t>
  </si>
  <si>
    <t>Some corrosion at edges. Eutectoid is not visible. No porosity. Small copper oxide stringers.</t>
  </si>
  <si>
    <t>Rcerystallised, twinned grains, fairly equiaxed. Strain-banding throughout sample.</t>
  </si>
  <si>
    <t>No corrosion. Eutectoid visible. No porosity. Very tiny copper oxide inclusions.</t>
  </si>
  <si>
    <t xml:space="preserve">Recrystallised, twinned grains, fairly equiaxed. Sttain lines throughout most of sample. Crystals are a small-medium size. </t>
  </si>
  <si>
    <t xml:space="preserve"> Davis 2006, 152-3, Nos.208, 209, Pl.16; 2012, 49, 93, 123, 132, Nos.90, 502, 736, 822, Pls.8, 30, 45, 54; Dobson 1931, 98; Pearce 1983, 514-6, no. 655; Rowlands 1976, 333, no. 900; Stradling 1849-50.</t>
  </si>
  <si>
    <t>Colquhoun 1978, 85, 89, 95, Nos.2, 21, 41, 77; Gray 1931a; Knight 2014a, 91, No.22; forthcoming; NBI; Needham 1983, 327-329, So 5; Pearce 1983, 521-522, no.700b, Pl. 80, 81; PSANHS 78, lxxv; Rowlands 1976, 256, no.113.</t>
  </si>
  <si>
    <t>Davis 2006, 153, No.215, Pl.14, 56; 2012, 121-2, 133-4, No.722, Pl.43; Evans 1881, 90, 330, 464; Pearce 1983, 534, No.753e; Rowlands 1976, 258, No.117; Smith 1959a, 145, 179; 1959b, GB.45</t>
  </si>
  <si>
    <t>Davis 2006, 152-3, Nos.208, 209, Pl.16; 2012, 49, 93, 123, 132, Nos.90, 502, 736, 822, Pls.8, 30, 45, 54; Dobson 1931, 98; Gray 1902, 83; Pearce 1983, 514, no. 654, Pl. 75; Rowlands 1976, 333, no. 901, 1359, 1416, 1578, 1579, 1887, 1985; Stradling 1849-50.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</si>
</sst>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1"/>
      <color rgb="FF000000"/>
      <name val="Calibri"/>
      <family val="2"/>
      <scheme val="minor"/>
    </font>
    <font>
      <b/>
      <sz val="10"/>
      <color rgb="FF000000"/>
      <name val="Calibri"/>
      <family val="2"/>
      <scheme val="minor"/>
    </font>
    <font>
      <b/>
      <sz val="11"/>
      <name val="Calibri"/>
      <family val="2"/>
      <scheme val="minor"/>
    </font>
    <font>
      <sz val="12"/>
      <color theme="1"/>
      <name val="Calibri"/>
      <family val="2"/>
      <scheme val="minor"/>
    </font>
    <font>
      <b/>
      <sz val="12"/>
      <color theme="1"/>
      <name val="Calibri"/>
      <family val="2"/>
      <scheme val="minor"/>
    </font>
    <font>
      <b/>
      <sz val="11"/>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C5F4FF"/>
        <bgColor indexed="64"/>
      </patternFill>
    </fill>
    <fill>
      <patternFill patternType="solid">
        <fgColor rgb="FFFFFFFF"/>
        <bgColor indexed="64"/>
      </patternFill>
    </fill>
    <fill>
      <patternFill patternType="solid">
        <fgColor rgb="FF92D050"/>
        <bgColor indexed="64"/>
      </patternFill>
    </fill>
  </fills>
  <borders count="11">
    <border>
      <left/>
      <right/>
      <top/>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
      <left/>
      <right style="thin">
        <color theme="2"/>
      </right>
      <top style="thin">
        <color theme="2"/>
      </top>
      <bottom/>
      <diagonal/>
    </border>
    <border>
      <left/>
      <right style="thin">
        <color theme="2"/>
      </right>
      <top/>
      <bottom/>
      <diagonal/>
    </border>
    <border>
      <left style="thin">
        <color theme="2"/>
      </left>
      <right/>
      <top/>
      <bottom style="thin">
        <color theme="2"/>
      </bottom>
      <diagonal/>
    </border>
    <border>
      <left/>
      <right/>
      <top/>
      <bottom style="thin">
        <color theme="2"/>
      </bottom>
      <diagonal/>
    </border>
    <border>
      <left/>
      <right style="thin">
        <color theme="2"/>
      </right>
      <top/>
      <bottom style="thin">
        <color theme="2"/>
      </bottom>
      <diagonal/>
    </border>
    <border>
      <left style="thin">
        <color rgb="FF000000"/>
      </left>
      <right style="thin">
        <color rgb="FF000000"/>
      </right>
      <top style="thin">
        <color rgb="FF000000"/>
      </top>
      <bottom style="thin">
        <color rgb="FF000000"/>
      </bottom>
      <diagonal/>
    </border>
    <border>
      <left style="thin">
        <color theme="2"/>
      </left>
      <right style="thin">
        <color theme="2" tint="-9.9978637043366805E-2"/>
      </right>
      <top style="thin">
        <color theme="2"/>
      </top>
      <bottom style="thin">
        <color theme="2"/>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104">
    <xf numFmtId="0" fontId="0" fillId="0" borderId="0" xfId="0"/>
    <xf numFmtId="0" fontId="0" fillId="0" borderId="0" xfId="0" applyAlignment="1">
      <alignment horizontal="right"/>
    </xf>
    <xf numFmtId="49" fontId="0" fillId="0" borderId="0" xfId="0" applyNumberFormat="1" applyAlignment="1">
      <alignment horizontal="right"/>
    </xf>
    <xf numFmtId="49" fontId="0" fillId="0" borderId="0" xfId="0" applyNumberFormat="1" applyFont="1" applyFill="1" applyAlignment="1">
      <alignment vertical="top"/>
    </xf>
    <xf numFmtId="49" fontId="0" fillId="0" borderId="0" xfId="0" applyNumberFormat="1" applyFont="1" applyFill="1"/>
    <xf numFmtId="0" fontId="0" fillId="2" borderId="0" xfId="0" applyFont="1" applyFill="1"/>
    <xf numFmtId="0" fontId="0" fillId="0" borderId="0" xfId="0" applyAlignment="1"/>
    <xf numFmtId="49" fontId="0" fillId="0" borderId="0" xfId="0" applyNumberFormat="1" applyAlignment="1">
      <alignment horizontal="left"/>
    </xf>
    <xf numFmtId="0" fontId="1" fillId="0" borderId="0" xfId="0" applyFont="1" applyAlignment="1">
      <alignment horizontal="center"/>
    </xf>
    <xf numFmtId="0" fontId="2" fillId="0" borderId="0" xfId="0" applyFont="1"/>
    <xf numFmtId="0" fontId="0" fillId="0" borderId="0" xfId="0" applyAlignment="1">
      <alignment horizontal="center"/>
    </xf>
    <xf numFmtId="49" fontId="0" fillId="2" borderId="0" xfId="0" applyNumberFormat="1" applyFont="1" applyFill="1" applyAlignment="1">
      <alignment vertical="top"/>
    </xf>
    <xf numFmtId="0" fontId="0" fillId="0" borderId="0" xfId="0" applyAlignment="1">
      <alignment horizontal="left"/>
    </xf>
    <xf numFmtId="0" fontId="0" fillId="2" borderId="1" xfId="0" applyFont="1" applyFill="1" applyBorder="1"/>
    <xf numFmtId="0" fontId="1" fillId="2" borderId="1" xfId="0" applyFont="1" applyFill="1" applyBorder="1"/>
    <xf numFmtId="0" fontId="1" fillId="0" borderId="1" xfId="0" applyFont="1" applyBorder="1"/>
    <xf numFmtId="0" fontId="0" fillId="0" borderId="0" xfId="0" applyFill="1"/>
    <xf numFmtId="49" fontId="0" fillId="0" borderId="0" xfId="0" applyNumberFormat="1" applyFont="1" applyAlignment="1">
      <alignment vertical="top"/>
    </xf>
    <xf numFmtId="0" fontId="1" fillId="2" borderId="0" xfId="0" applyFont="1" applyFill="1" applyBorder="1"/>
    <xf numFmtId="0" fontId="1" fillId="0" borderId="0" xfId="0" applyFont="1" applyBorder="1"/>
    <xf numFmtId="0" fontId="0" fillId="2" borderId="1" xfId="0" applyFill="1" applyBorder="1"/>
    <xf numFmtId="0" fontId="0" fillId="0" borderId="0" xfId="0" applyAlignment="1">
      <alignment wrapText="1"/>
    </xf>
    <xf numFmtId="49" fontId="0" fillId="0" borderId="0" xfId="0" applyNumberFormat="1" applyAlignment="1">
      <alignment horizontal="left" wrapText="1"/>
    </xf>
    <xf numFmtId="49" fontId="0" fillId="0" borderId="0" xfId="0" applyNumberFormat="1" applyFont="1" applyFill="1" applyAlignment="1">
      <alignment vertical="top" wrapText="1"/>
    </xf>
    <xf numFmtId="49" fontId="0" fillId="0" borderId="0" xfId="0" applyNumberFormat="1" applyFont="1" applyFill="1" applyAlignment="1">
      <alignment wrapText="1"/>
    </xf>
    <xf numFmtId="0" fontId="0" fillId="0" borderId="0" xfId="0" applyAlignment="1">
      <alignment vertical="top"/>
    </xf>
    <xf numFmtId="49" fontId="0" fillId="0" borderId="0" xfId="0" applyNumberFormat="1"/>
    <xf numFmtId="0" fontId="0" fillId="0" borderId="0" xfId="0" applyFont="1"/>
    <xf numFmtId="0" fontId="1" fillId="0" borderId="0" xfId="0" applyFont="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2" fontId="0" fillId="2" borderId="1" xfId="0" applyNumberFormat="1" applyFont="1" applyFill="1" applyBorder="1"/>
    <xf numFmtId="2" fontId="1" fillId="2" borderId="1" xfId="0" applyNumberFormat="1" applyFont="1" applyFill="1" applyBorder="1"/>
    <xf numFmtId="0" fontId="3" fillId="2" borderId="1" xfId="0" applyFont="1" applyFill="1" applyBorder="1"/>
    <xf numFmtId="49" fontId="0" fillId="2" borderId="1" xfId="0" applyNumberFormat="1" applyFont="1" applyFill="1" applyBorder="1"/>
    <xf numFmtId="49" fontId="0" fillId="2" borderId="1" xfId="0" applyNumberFormat="1" applyFill="1" applyBorder="1"/>
    <xf numFmtId="2" fontId="0" fillId="2" borderId="1" xfId="0" applyNumberFormat="1" applyFill="1" applyBorder="1"/>
    <xf numFmtId="0" fontId="4" fillId="4" borderId="8" xfId="0" applyFont="1" applyFill="1" applyBorder="1" applyAlignment="1">
      <alignment vertical="top" wrapText="1"/>
    </xf>
    <xf numFmtId="0" fontId="4" fillId="0" borderId="0" xfId="0" applyFont="1" applyAlignment="1">
      <alignment vertical="top"/>
    </xf>
    <xf numFmtId="0" fontId="0" fillId="0" borderId="0" xfId="0" applyFont="1" applyAlignment="1">
      <alignment vertical="top" wrapText="1"/>
    </xf>
    <xf numFmtId="0" fontId="0" fillId="0" borderId="0" xfId="0" applyFont="1" applyAlignment="1">
      <alignment wrapText="1"/>
    </xf>
    <xf numFmtId="2" fontId="0" fillId="0" borderId="0" xfId="0" applyNumberFormat="1" applyFont="1" applyAlignment="1">
      <alignment vertical="top" wrapText="1"/>
    </xf>
    <xf numFmtId="2" fontId="0" fillId="0" borderId="0" xfId="0" applyNumberFormat="1" applyFont="1"/>
    <xf numFmtId="2" fontId="0" fillId="2" borderId="0" xfId="0" applyNumberFormat="1" applyFill="1" applyBorder="1"/>
    <xf numFmtId="2" fontId="0" fillId="2" borderId="2" xfId="0" applyNumberFormat="1" applyFill="1" applyBorder="1"/>
    <xf numFmtId="2" fontId="0" fillId="0" borderId="0" xfId="0" applyNumberFormat="1"/>
    <xf numFmtId="0" fontId="0" fillId="5" borderId="0" xfId="0" applyFill="1" applyAlignment="1">
      <alignment wrapText="1"/>
    </xf>
    <xf numFmtId="0" fontId="0" fillId="2" borderId="0" xfId="0" applyFill="1" applyAlignment="1">
      <alignment wrapText="1"/>
    </xf>
    <xf numFmtId="0" fontId="0" fillId="0" borderId="0" xfId="0" applyFill="1" applyAlignment="1">
      <alignment wrapText="1"/>
    </xf>
    <xf numFmtId="0" fontId="1" fillId="0" borderId="0" xfId="0" applyFont="1" applyAlignment="1">
      <alignment wrapText="1"/>
    </xf>
    <xf numFmtId="0" fontId="5" fillId="0" borderId="0" xfId="0" applyFont="1" applyAlignment="1">
      <alignment vertical="top" wrapText="1"/>
    </xf>
    <xf numFmtId="0" fontId="1" fillId="0" borderId="0" xfId="0" applyFont="1" applyAlignment="1">
      <alignment horizontal="right"/>
    </xf>
    <xf numFmtId="0" fontId="1" fillId="0" borderId="0" xfId="0" applyFont="1" applyAlignment="1">
      <alignment horizontal="right" wrapText="1"/>
    </xf>
    <xf numFmtId="0" fontId="3" fillId="0" borderId="0" xfId="0" applyFont="1" applyFill="1"/>
    <xf numFmtId="0" fontId="0" fillId="0" borderId="0" xfId="0" applyFill="1" applyAlignment="1">
      <alignment horizontal="left"/>
    </xf>
    <xf numFmtId="0" fontId="0" fillId="0" borderId="0" xfId="0" applyFont="1" applyFill="1" applyAlignment="1">
      <alignment horizontal="left"/>
    </xf>
    <xf numFmtId="0" fontId="3" fillId="0" borderId="0" xfId="0" applyFont="1" applyFill="1" applyAlignment="1">
      <alignment horizontal="left"/>
    </xf>
    <xf numFmtId="0" fontId="1" fillId="0" borderId="0" xfId="0" applyFont="1" applyAlignment="1">
      <alignment horizontal="left"/>
    </xf>
    <xf numFmtId="0" fontId="0" fillId="0" borderId="0" xfId="0" applyFont="1" applyAlignment="1">
      <alignment horizontal="left"/>
    </xf>
    <xf numFmtId="0" fontId="1" fillId="0" borderId="0" xfId="0" applyFont="1" applyAlignment="1"/>
    <xf numFmtId="0" fontId="1" fillId="0" borderId="0" xfId="0" applyFont="1" applyFill="1" applyBorder="1"/>
    <xf numFmtId="2" fontId="0" fillId="2" borderId="3" xfId="0" applyNumberFormat="1" applyFill="1" applyBorder="1"/>
    <xf numFmtId="0" fontId="1" fillId="0" borderId="0" xfId="0" applyFont="1" applyAlignment="1">
      <alignment horizontal="center"/>
    </xf>
    <xf numFmtId="49" fontId="0" fillId="0" borderId="0" xfId="0" applyNumberFormat="1" applyFont="1" applyFill="1" applyAlignment="1">
      <alignment horizontal="left" vertical="top"/>
    </xf>
    <xf numFmtId="0" fontId="7" fillId="0" borderId="0" xfId="0" applyFont="1" applyAlignment="1">
      <alignment horizontal="left"/>
    </xf>
    <xf numFmtId="0" fontId="1" fillId="0" borderId="0" xfId="0" applyFont="1" applyAlignment="1">
      <alignment horizontal="center"/>
    </xf>
    <xf numFmtId="0" fontId="1" fillId="0" borderId="10" xfId="0" applyFont="1" applyBorder="1" applyAlignment="1">
      <alignment horizontal="center" vertical="center"/>
    </xf>
    <xf numFmtId="49" fontId="1" fillId="0" borderId="0" xfId="0" applyNumberFormat="1" applyFont="1" applyAlignment="1">
      <alignment vertical="top" wrapText="1"/>
    </xf>
    <xf numFmtId="0" fontId="1" fillId="0" borderId="0" xfId="0" applyFont="1" applyFill="1" applyAlignment="1">
      <alignment wrapText="1"/>
    </xf>
    <xf numFmtId="0" fontId="1" fillId="0" borderId="10" xfId="0" applyFont="1" applyBorder="1"/>
    <xf numFmtId="0" fontId="1" fillId="2" borderId="10" xfId="0" applyFont="1" applyFill="1" applyBorder="1"/>
    <xf numFmtId="0" fontId="0" fillId="3" borderId="0" xfId="0" applyFill="1"/>
    <xf numFmtId="0" fontId="1" fillId="3" borderId="0" xfId="0" applyFont="1" applyFill="1"/>
    <xf numFmtId="0" fontId="1" fillId="3" borderId="0" xfId="0" applyFont="1" applyFill="1" applyAlignment="1">
      <alignment wrapText="1"/>
    </xf>
    <xf numFmtId="0" fontId="1" fillId="3" borderId="0" xfId="0" applyFont="1" applyFill="1" applyAlignment="1">
      <alignment horizontal="right"/>
    </xf>
    <xf numFmtId="49" fontId="1" fillId="0" borderId="0" xfId="0" applyNumberFormat="1" applyFont="1" applyAlignment="1">
      <alignment horizontal="left"/>
    </xf>
    <xf numFmtId="49" fontId="6" fillId="0" borderId="0" xfId="0" applyNumberFormat="1" applyFont="1" applyFill="1" applyAlignment="1">
      <alignment vertical="top"/>
    </xf>
    <xf numFmtId="49" fontId="1" fillId="0" borderId="0" xfId="0" applyNumberFormat="1" applyFont="1" applyFill="1" applyAlignment="1">
      <alignment vertical="top"/>
    </xf>
    <xf numFmtId="49" fontId="1" fillId="2" borderId="10" xfId="0" applyNumberFormat="1" applyFont="1" applyFill="1" applyBorder="1" applyAlignment="1">
      <alignment vertical="top"/>
    </xf>
    <xf numFmtId="49" fontId="1" fillId="0" borderId="0" xfId="0" applyNumberFormat="1" applyFont="1" applyFill="1"/>
    <xf numFmtId="49" fontId="1" fillId="3" borderId="0" xfId="0" applyNumberFormat="1" applyFont="1" applyFill="1" applyAlignment="1">
      <alignment vertical="top"/>
    </xf>
    <xf numFmtId="49" fontId="1" fillId="0" borderId="0" xfId="0" applyNumberFormat="1" applyFont="1" applyFill="1" applyAlignment="1">
      <alignment vertical="top" wrapText="1"/>
    </xf>
    <xf numFmtId="0" fontId="1" fillId="0" borderId="0" xfId="0" applyFont="1" applyFill="1" applyAlignment="1">
      <alignment horizontal="left"/>
    </xf>
    <xf numFmtId="0" fontId="6" fillId="0" borderId="0" xfId="0" applyFont="1" applyFill="1" applyAlignment="1">
      <alignment horizontal="left"/>
    </xf>
    <xf numFmtId="0" fontId="1" fillId="0" borderId="0" xfId="0" applyFont="1" applyFill="1"/>
    <xf numFmtId="0" fontId="8" fillId="0" borderId="0" xfId="0" applyFont="1" applyAlignment="1">
      <alignment horizontal="left"/>
    </xf>
    <xf numFmtId="49" fontId="1" fillId="0" borderId="0" xfId="0" applyNumberFormat="1" applyFont="1" applyFill="1" applyAlignment="1">
      <alignment horizontal="left" vertical="top"/>
    </xf>
    <xf numFmtId="0" fontId="6" fillId="0" borderId="0" xfId="0" applyFont="1" applyFill="1"/>
    <xf numFmtId="0" fontId="1" fillId="0" borderId="9" xfId="0" applyFont="1" applyBorder="1"/>
    <xf numFmtId="0" fontId="0" fillId="0" borderId="0" xfId="0" applyFill="1" applyAlignment="1">
      <alignment horizontal="right"/>
    </xf>
    <xf numFmtId="2" fontId="0" fillId="0" borderId="0" xfId="0" applyNumberFormat="1" applyFont="1" applyFill="1"/>
    <xf numFmtId="0" fontId="0" fillId="0" borderId="0" xfId="0" applyFont="1" applyFill="1"/>
    <xf numFmtId="0" fontId="0" fillId="0" borderId="0" xfId="0" applyFill="1" applyAlignment="1"/>
    <xf numFmtId="0" fontId="1" fillId="0" borderId="0" xfId="0" applyFont="1" applyAlignment="1">
      <alignment horizontal="center"/>
    </xf>
    <xf numFmtId="49" fontId="0" fillId="0" borderId="0" xfId="0" applyNumberFormat="1" applyFill="1"/>
    <xf numFmtId="0" fontId="9" fillId="0" borderId="0" xfId="0" applyFont="1" applyAlignment="1">
      <alignment wrapText="1"/>
    </xf>
    <xf numFmtId="0" fontId="9" fillId="0" borderId="0" xfId="0" applyFont="1"/>
    <xf numFmtId="2" fontId="0" fillId="2" borderId="1" xfId="0" applyNumberFormat="1" applyFont="1" applyFill="1" applyBorder="1" applyAlignment="1">
      <alignment wrapText="1"/>
    </xf>
    <xf numFmtId="0" fontId="5" fillId="0" borderId="0" xfId="0" applyFont="1" applyFill="1" applyAlignment="1">
      <alignment vertical="top" wrapText="1"/>
    </xf>
    <xf numFmtId="0" fontId="1" fillId="0" borderId="0" xfId="0" applyFont="1" applyFill="1" applyAlignment="1">
      <alignment horizontal="center"/>
    </xf>
    <xf numFmtId="0" fontId="1" fillId="2" borderId="0" xfId="0" applyFont="1" applyFill="1" applyAlignment="1">
      <alignment horizontal="left"/>
    </xf>
  </cellXfs>
  <cellStyles count="1">
    <cellStyle name="Normal" xfId="0" builtinId="0"/>
  </cellStyles>
  <dxfs count="0"/>
  <tableStyles count="0" defaultTableStyle="TableStyleMedium2" defaultPivotStyle="PivotStyleLight16"/>
  <colors>
    <mruColors>
      <color rgb="FFFFC5C5"/>
      <color rgb="FFE1FFE1"/>
      <color rgb="FFC5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130"/>
  <sheetViews>
    <sheetView zoomScale="43" workbookViewId="0">
      <selection activeCell="S83" sqref="S83"/>
    </sheetView>
  </sheetViews>
  <sheetFormatPr defaultRowHeight="15" x14ac:dyDescent="0.25"/>
  <cols>
    <col min="1" max="1" width="16.85546875" customWidth="1"/>
    <col min="2" max="2" width="15.28515625" customWidth="1"/>
  </cols>
  <sheetData>
    <row r="3" spans="1:13" x14ac:dyDescent="0.25">
      <c r="A3" t="s">
        <v>601</v>
      </c>
    </row>
    <row r="5" spans="1:13" x14ac:dyDescent="0.25">
      <c r="B5" s="28" t="s">
        <v>574</v>
      </c>
      <c r="C5" s="28" t="s">
        <v>575</v>
      </c>
      <c r="D5" s="28" t="s">
        <v>576</v>
      </c>
      <c r="E5" s="28" t="s">
        <v>577</v>
      </c>
      <c r="F5" s="28" t="s">
        <v>578</v>
      </c>
      <c r="G5" s="28" t="s">
        <v>579</v>
      </c>
      <c r="H5" s="28" t="s">
        <v>580</v>
      </c>
      <c r="I5" s="28" t="s">
        <v>149</v>
      </c>
      <c r="J5" s="28" t="s">
        <v>581</v>
      </c>
      <c r="K5" s="28" t="s">
        <v>582</v>
      </c>
      <c r="L5" s="28" t="s">
        <v>583</v>
      </c>
      <c r="M5" s="28" t="s">
        <v>584</v>
      </c>
    </row>
    <row r="7" spans="1:13" x14ac:dyDescent="0.25">
      <c r="A7" t="s">
        <v>573</v>
      </c>
      <c r="B7" s="20">
        <v>1927.2593999999999</v>
      </c>
      <c r="C7" s="34">
        <v>84.59</v>
      </c>
      <c r="D7" s="34">
        <v>14.06</v>
      </c>
      <c r="E7" s="34">
        <v>0.39</v>
      </c>
      <c r="F7" s="34">
        <v>7.0000000000000007E-2</v>
      </c>
      <c r="G7" s="34">
        <v>0.13</v>
      </c>
      <c r="H7" s="34">
        <v>0.02</v>
      </c>
      <c r="I7" s="34">
        <v>0.65</v>
      </c>
      <c r="J7" s="13" t="s">
        <v>585</v>
      </c>
      <c r="K7" s="34">
        <v>0.02</v>
      </c>
      <c r="L7" s="34">
        <v>7.0000000000000007E-2</v>
      </c>
      <c r="M7" s="34" t="s">
        <v>586</v>
      </c>
    </row>
    <row r="8" spans="1:13" x14ac:dyDescent="0.25">
      <c r="B8" s="20">
        <v>1927.2566999999999</v>
      </c>
      <c r="C8" s="34">
        <v>84.490000000000009</v>
      </c>
      <c r="D8" s="34">
        <v>14.09</v>
      </c>
      <c r="E8" s="34">
        <v>0.62</v>
      </c>
      <c r="F8" s="34">
        <v>0.03</v>
      </c>
      <c r="G8" s="34">
        <v>0.38</v>
      </c>
      <c r="H8" s="34">
        <v>0.03</v>
      </c>
      <c r="I8" s="34">
        <v>0.28999999999999998</v>
      </c>
      <c r="J8" s="13" t="s">
        <v>586</v>
      </c>
      <c r="K8" s="34">
        <v>0.04</v>
      </c>
      <c r="L8" s="34" t="s">
        <v>586</v>
      </c>
      <c r="M8" s="34">
        <v>0.03</v>
      </c>
    </row>
    <row r="9" spans="1:13" x14ac:dyDescent="0.25">
      <c r="B9" s="20">
        <v>1927.2570000000001</v>
      </c>
      <c r="C9" s="34">
        <v>87.18</v>
      </c>
      <c r="D9" s="34">
        <v>12.24</v>
      </c>
      <c r="E9" s="13" t="s">
        <v>585</v>
      </c>
      <c r="F9" s="35">
        <v>0.04</v>
      </c>
      <c r="G9" s="13" t="s">
        <v>585</v>
      </c>
      <c r="H9" s="34">
        <v>0.05</v>
      </c>
      <c r="I9" s="34">
        <v>0.49</v>
      </c>
      <c r="J9" s="13" t="s">
        <v>585</v>
      </c>
      <c r="K9" s="34" t="s">
        <v>586</v>
      </c>
      <c r="L9" s="34" t="s">
        <v>586</v>
      </c>
      <c r="M9" s="34" t="s">
        <v>586</v>
      </c>
    </row>
    <row r="10" spans="1:13" x14ac:dyDescent="0.25">
      <c r="B10" s="13">
        <v>1961.498</v>
      </c>
      <c r="C10" s="34">
        <v>84.33</v>
      </c>
      <c r="D10" s="34">
        <v>14.79</v>
      </c>
      <c r="E10" s="13">
        <v>0.35</v>
      </c>
      <c r="F10" s="13">
        <v>0.05</v>
      </c>
      <c r="G10" s="13" t="s">
        <v>586</v>
      </c>
      <c r="H10" s="13">
        <v>0.04</v>
      </c>
      <c r="I10" s="13">
        <v>0.36</v>
      </c>
      <c r="J10" s="13">
        <v>0.02</v>
      </c>
      <c r="K10" s="13" t="s">
        <v>586</v>
      </c>
      <c r="L10" s="14">
        <v>0.06</v>
      </c>
      <c r="M10" s="34" t="s">
        <v>586</v>
      </c>
    </row>
    <row r="11" spans="1:13" x14ac:dyDescent="0.25">
      <c r="B11" s="36">
        <v>1961.4970000000001</v>
      </c>
      <c r="C11" s="34">
        <v>89.34</v>
      </c>
      <c r="D11" s="34">
        <v>10.5</v>
      </c>
      <c r="E11" s="13">
        <v>0.13</v>
      </c>
      <c r="F11" s="20" t="s">
        <v>585</v>
      </c>
      <c r="G11" s="20" t="s">
        <v>585</v>
      </c>
      <c r="H11" s="20" t="s">
        <v>585</v>
      </c>
      <c r="I11" s="20">
        <v>0.03</v>
      </c>
      <c r="J11" s="13" t="s">
        <v>585</v>
      </c>
      <c r="K11" s="13" t="s">
        <v>585</v>
      </c>
      <c r="L11" s="34" t="s">
        <v>585</v>
      </c>
      <c r="M11" s="34" t="s">
        <v>585</v>
      </c>
    </row>
    <row r="12" spans="1:13" x14ac:dyDescent="0.25">
      <c r="B12" s="20"/>
      <c r="C12" s="20"/>
      <c r="D12" s="20"/>
      <c r="E12" s="20"/>
      <c r="F12" s="20"/>
      <c r="G12" s="20"/>
      <c r="H12" s="20"/>
      <c r="I12" s="20"/>
      <c r="J12" s="20"/>
      <c r="K12" s="20"/>
      <c r="L12" s="20"/>
      <c r="M12" s="20"/>
    </row>
    <row r="13" spans="1:13" x14ac:dyDescent="0.25">
      <c r="A13" t="s">
        <v>587</v>
      </c>
      <c r="B13" s="37" t="s">
        <v>588</v>
      </c>
      <c r="C13" s="34">
        <v>84.72</v>
      </c>
      <c r="D13" s="34">
        <v>11.73</v>
      </c>
      <c r="E13" s="34">
        <v>0.86</v>
      </c>
      <c r="F13" s="34" t="s">
        <v>586</v>
      </c>
      <c r="G13" s="34">
        <v>2.2000000000000002</v>
      </c>
      <c r="H13" s="34">
        <v>0.04</v>
      </c>
      <c r="I13" s="34">
        <v>0.3</v>
      </c>
      <c r="J13" s="34">
        <v>0.04</v>
      </c>
      <c r="K13" s="34">
        <v>0.11</v>
      </c>
      <c r="L13" s="35" t="s">
        <v>586</v>
      </c>
      <c r="M13" s="35" t="s">
        <v>586</v>
      </c>
    </row>
    <row r="14" spans="1:13" x14ac:dyDescent="0.25">
      <c r="B14" s="37" t="s">
        <v>589</v>
      </c>
      <c r="C14" s="34">
        <v>87.82</v>
      </c>
      <c r="D14" s="34">
        <v>11.97</v>
      </c>
      <c r="E14" s="35" t="s">
        <v>586</v>
      </c>
      <c r="F14" s="35" t="s">
        <v>586</v>
      </c>
      <c r="G14" s="35" t="s">
        <v>586</v>
      </c>
      <c r="H14" s="34">
        <v>0.03</v>
      </c>
      <c r="I14" s="34">
        <v>0.13</v>
      </c>
      <c r="J14" s="34">
        <v>0.05</v>
      </c>
      <c r="K14" s="35" t="s">
        <v>586</v>
      </c>
      <c r="L14" s="35" t="s">
        <v>586</v>
      </c>
      <c r="M14" s="35" t="s">
        <v>586</v>
      </c>
    </row>
    <row r="15" spans="1:13" x14ac:dyDescent="0.25">
      <c r="B15" s="20"/>
      <c r="C15" s="20"/>
      <c r="D15" s="20"/>
      <c r="E15" s="20"/>
      <c r="F15" s="20"/>
      <c r="G15" s="20"/>
      <c r="H15" s="20"/>
      <c r="I15" s="20"/>
      <c r="J15" s="20"/>
      <c r="K15" s="20"/>
      <c r="L15" s="20"/>
      <c r="M15" s="20"/>
    </row>
    <row r="16" spans="1:13" x14ac:dyDescent="0.25">
      <c r="A16" t="s">
        <v>471</v>
      </c>
      <c r="B16" s="37" t="s">
        <v>590</v>
      </c>
      <c r="C16" s="34">
        <v>85.240000000000009</v>
      </c>
      <c r="D16" s="34">
        <v>13.4</v>
      </c>
      <c r="E16" s="34">
        <v>0.33</v>
      </c>
      <c r="F16" s="34">
        <v>0.08</v>
      </c>
      <c r="G16" s="34">
        <v>0.1</v>
      </c>
      <c r="H16" s="34">
        <v>0.03</v>
      </c>
      <c r="I16" s="34">
        <v>0.75</v>
      </c>
      <c r="J16" s="34">
        <v>0.03</v>
      </c>
      <c r="K16" s="34">
        <v>0.04</v>
      </c>
      <c r="L16" s="34" t="s">
        <v>585</v>
      </c>
      <c r="M16" s="34" t="s">
        <v>586</v>
      </c>
    </row>
    <row r="17" spans="1:13" x14ac:dyDescent="0.25">
      <c r="B17" s="37" t="s">
        <v>473</v>
      </c>
      <c r="C17" s="34">
        <v>86.26</v>
      </c>
      <c r="D17" s="34">
        <v>12.29</v>
      </c>
      <c r="E17" s="34">
        <v>0.42</v>
      </c>
      <c r="F17" s="34">
        <v>0.09</v>
      </c>
      <c r="G17" s="34">
        <v>0.14000000000000001</v>
      </c>
      <c r="H17" s="34">
        <v>0.03</v>
      </c>
      <c r="I17" s="34">
        <v>0.66</v>
      </c>
      <c r="J17" s="34">
        <v>0.09</v>
      </c>
      <c r="K17" s="34">
        <v>0.02</v>
      </c>
      <c r="L17" s="34" t="s">
        <v>586</v>
      </c>
      <c r="M17" s="34" t="s">
        <v>586</v>
      </c>
    </row>
    <row r="18" spans="1:13" x14ac:dyDescent="0.25">
      <c r="B18" s="37" t="s">
        <v>474</v>
      </c>
      <c r="C18" s="34">
        <v>88.79</v>
      </c>
      <c r="D18" s="34">
        <v>9.6999999999999993</v>
      </c>
      <c r="E18" s="34">
        <v>0.81</v>
      </c>
      <c r="F18" s="34" t="s">
        <v>586</v>
      </c>
      <c r="G18" s="34">
        <v>0.22</v>
      </c>
      <c r="H18" s="34">
        <v>0.03</v>
      </c>
      <c r="I18" s="34">
        <v>0.27</v>
      </c>
      <c r="J18" s="34">
        <v>0.11</v>
      </c>
      <c r="K18" s="34">
        <v>0.04</v>
      </c>
      <c r="L18" s="34" t="s">
        <v>586</v>
      </c>
      <c r="M18" s="34">
        <v>0.03</v>
      </c>
    </row>
    <row r="19" spans="1:13" x14ac:dyDescent="0.25">
      <c r="B19" s="37" t="s">
        <v>475</v>
      </c>
      <c r="C19" s="34">
        <v>86.79</v>
      </c>
      <c r="D19" s="34">
        <v>11.87</v>
      </c>
      <c r="E19" s="34">
        <v>0.28000000000000003</v>
      </c>
      <c r="F19" s="34">
        <v>0.05</v>
      </c>
      <c r="G19" s="34">
        <v>7.0000000000000007E-2</v>
      </c>
      <c r="H19" s="34">
        <v>0.09</v>
      </c>
      <c r="I19" s="34">
        <v>0.76</v>
      </c>
      <c r="J19" s="34">
        <v>0.04</v>
      </c>
      <c r="K19" s="34" t="s">
        <v>586</v>
      </c>
      <c r="L19" s="35">
        <v>0.03</v>
      </c>
      <c r="M19" s="35">
        <v>0.02</v>
      </c>
    </row>
    <row r="20" spans="1:13" x14ac:dyDescent="0.25">
      <c r="B20" s="37" t="s">
        <v>480</v>
      </c>
      <c r="C20" s="34">
        <v>87.58</v>
      </c>
      <c r="D20" s="34">
        <v>11.39</v>
      </c>
      <c r="E20" s="34">
        <v>0.25</v>
      </c>
      <c r="F20" s="34">
        <v>0.05</v>
      </c>
      <c r="G20" s="34">
        <v>0.13</v>
      </c>
      <c r="H20" s="34">
        <v>0.02</v>
      </c>
      <c r="I20" s="34">
        <v>0.44</v>
      </c>
      <c r="J20" s="34" t="s">
        <v>585</v>
      </c>
      <c r="K20" s="34">
        <v>0.05</v>
      </c>
      <c r="L20" s="35">
        <v>0.03</v>
      </c>
      <c r="M20" s="34">
        <v>0.06</v>
      </c>
    </row>
    <row r="21" spans="1:13" x14ac:dyDescent="0.25">
      <c r="B21" s="37" t="s">
        <v>482</v>
      </c>
      <c r="C21" s="34">
        <v>82.7</v>
      </c>
      <c r="D21" s="34">
        <v>15.67</v>
      </c>
      <c r="E21" s="34">
        <v>0.36</v>
      </c>
      <c r="F21" s="34">
        <v>0.04</v>
      </c>
      <c r="G21" s="34">
        <v>0.37</v>
      </c>
      <c r="H21" s="34">
        <v>0.06</v>
      </c>
      <c r="I21" s="34">
        <v>0.63</v>
      </c>
      <c r="J21" s="34">
        <v>0.09</v>
      </c>
      <c r="K21" s="34">
        <v>0.04</v>
      </c>
      <c r="L21" s="35">
        <v>0.04</v>
      </c>
      <c r="M21" s="34" t="s">
        <v>585</v>
      </c>
    </row>
    <row r="22" spans="1:13" x14ac:dyDescent="0.25">
      <c r="B22" s="37" t="s">
        <v>554</v>
      </c>
      <c r="C22" s="34">
        <v>84.33</v>
      </c>
      <c r="D22" s="34">
        <v>14</v>
      </c>
      <c r="E22" s="34">
        <v>0.64</v>
      </c>
      <c r="F22" s="34">
        <v>0.16</v>
      </c>
      <c r="G22" s="34">
        <v>0.09</v>
      </c>
      <c r="H22" s="34">
        <v>0.02</v>
      </c>
      <c r="I22" s="34">
        <v>0.53</v>
      </c>
      <c r="J22" s="34">
        <v>0.09</v>
      </c>
      <c r="K22" s="34">
        <v>0.02</v>
      </c>
      <c r="L22" s="34" t="s">
        <v>585</v>
      </c>
      <c r="M22" s="34">
        <v>0.12</v>
      </c>
    </row>
    <row r="23" spans="1:13" x14ac:dyDescent="0.25">
      <c r="B23" s="37" t="s">
        <v>484</v>
      </c>
      <c r="C23" s="34">
        <v>78.59</v>
      </c>
      <c r="D23" s="34">
        <v>12.5</v>
      </c>
      <c r="E23" s="34">
        <v>0.48</v>
      </c>
      <c r="F23" s="34">
        <v>0.18</v>
      </c>
      <c r="G23" s="34">
        <v>8.1</v>
      </c>
      <c r="H23" s="34" t="s">
        <v>585</v>
      </c>
      <c r="I23" s="34">
        <v>0.09</v>
      </c>
      <c r="J23" s="34" t="s">
        <v>585</v>
      </c>
      <c r="K23" s="34">
        <v>0.06</v>
      </c>
      <c r="L23" s="34" t="s">
        <v>585</v>
      </c>
      <c r="M23" s="34" t="s">
        <v>585</v>
      </c>
    </row>
    <row r="24" spans="1:13" x14ac:dyDescent="0.25">
      <c r="B24" s="37" t="s">
        <v>618</v>
      </c>
      <c r="C24" s="34">
        <v>85.11</v>
      </c>
      <c r="D24" s="34">
        <v>13.37</v>
      </c>
      <c r="E24" s="34">
        <v>0.51</v>
      </c>
      <c r="F24" s="34">
        <v>0.03</v>
      </c>
      <c r="G24" s="34">
        <v>0.26</v>
      </c>
      <c r="H24" s="34">
        <v>0.03</v>
      </c>
      <c r="I24" s="34">
        <v>0.61</v>
      </c>
      <c r="J24" s="34" t="s">
        <v>585</v>
      </c>
      <c r="K24" s="34">
        <v>0.05</v>
      </c>
      <c r="L24" s="34">
        <v>0.03</v>
      </c>
      <c r="M24" s="34" t="s">
        <v>586</v>
      </c>
    </row>
    <row r="25" spans="1:13" x14ac:dyDescent="0.25">
      <c r="B25" s="37" t="s">
        <v>560</v>
      </c>
      <c r="C25" s="34">
        <v>84.21</v>
      </c>
      <c r="D25" s="34">
        <v>14.75</v>
      </c>
      <c r="E25" s="34">
        <v>0.4</v>
      </c>
      <c r="F25" s="34">
        <v>0.06</v>
      </c>
      <c r="G25" s="34" t="s">
        <v>586</v>
      </c>
      <c r="H25" s="34">
        <v>0.04</v>
      </c>
      <c r="I25" s="34">
        <v>0.46</v>
      </c>
      <c r="J25" s="34">
        <v>0.03</v>
      </c>
      <c r="K25" s="34">
        <v>0.05</v>
      </c>
      <c r="L25" s="34" t="s">
        <v>586</v>
      </c>
      <c r="M25" s="34" t="s">
        <v>586</v>
      </c>
    </row>
    <row r="26" spans="1:13" x14ac:dyDescent="0.25">
      <c r="B26" s="37" t="s">
        <v>486</v>
      </c>
      <c r="C26" s="34">
        <v>81.070000000000007</v>
      </c>
      <c r="D26" s="34">
        <v>17.82</v>
      </c>
      <c r="E26" s="34">
        <v>0.39</v>
      </c>
      <c r="F26" s="34">
        <v>0.16</v>
      </c>
      <c r="G26" s="34" t="s">
        <v>586</v>
      </c>
      <c r="H26" s="34">
        <v>0.06</v>
      </c>
      <c r="I26" s="34">
        <v>0.33</v>
      </c>
      <c r="J26" s="34">
        <v>0.04</v>
      </c>
      <c r="K26" s="34">
        <v>0.08</v>
      </c>
      <c r="L26" s="35">
        <v>0.05</v>
      </c>
      <c r="M26" s="34" t="s">
        <v>585</v>
      </c>
    </row>
    <row r="27" spans="1:13" x14ac:dyDescent="0.25">
      <c r="B27" s="37" t="s">
        <v>489</v>
      </c>
      <c r="C27" s="34">
        <v>86.19</v>
      </c>
      <c r="D27" s="34">
        <v>12.68</v>
      </c>
      <c r="E27" s="34">
        <v>0.3</v>
      </c>
      <c r="F27" s="34">
        <v>0.12</v>
      </c>
      <c r="G27" s="34">
        <v>0.12</v>
      </c>
      <c r="H27" s="34">
        <v>0.03</v>
      </c>
      <c r="I27" s="34">
        <v>0.44</v>
      </c>
      <c r="J27" s="34">
        <v>0.05</v>
      </c>
      <c r="K27" s="34">
        <v>7.0000000000000007E-2</v>
      </c>
      <c r="L27" s="34" t="s">
        <v>585</v>
      </c>
      <c r="M27" s="34" t="s">
        <v>586</v>
      </c>
    </row>
    <row r="28" spans="1:13" x14ac:dyDescent="0.25">
      <c r="B28" s="37" t="s">
        <v>491</v>
      </c>
      <c r="C28" s="34">
        <v>84.14</v>
      </c>
      <c r="D28" s="34">
        <v>14.53</v>
      </c>
      <c r="E28" s="34">
        <v>0.31</v>
      </c>
      <c r="F28" s="34">
        <v>7.0000000000000007E-2</v>
      </c>
      <c r="G28" s="34">
        <v>0.13</v>
      </c>
      <c r="H28" s="34">
        <v>0.03</v>
      </c>
      <c r="I28" s="34">
        <v>0.59</v>
      </c>
      <c r="J28" s="34">
        <v>7.0000000000000007E-2</v>
      </c>
      <c r="K28" s="34">
        <v>0.05</v>
      </c>
      <c r="L28" s="34">
        <v>0.08</v>
      </c>
      <c r="M28" s="34" t="s">
        <v>586</v>
      </c>
    </row>
    <row r="29" spans="1:13" x14ac:dyDescent="0.25">
      <c r="B29" s="37" t="s">
        <v>591</v>
      </c>
      <c r="C29" s="34">
        <v>86.48</v>
      </c>
      <c r="D29" s="34">
        <v>12.91</v>
      </c>
      <c r="E29" s="34">
        <v>0.27</v>
      </c>
      <c r="F29" s="34">
        <v>0.03</v>
      </c>
      <c r="G29" s="34">
        <v>0.08</v>
      </c>
      <c r="H29" s="34">
        <v>0.05</v>
      </c>
      <c r="I29" s="34">
        <v>0.15</v>
      </c>
      <c r="J29" s="34" t="s">
        <v>585</v>
      </c>
      <c r="K29" s="34">
        <v>0.03</v>
      </c>
      <c r="L29" s="34" t="s">
        <v>586</v>
      </c>
      <c r="M29" s="34" t="s">
        <v>586</v>
      </c>
    </row>
    <row r="30" spans="1:13" x14ac:dyDescent="0.25">
      <c r="B30" s="37" t="s">
        <v>494</v>
      </c>
      <c r="C30" s="34">
        <v>81.52000000000001</v>
      </c>
      <c r="D30" s="34">
        <v>16.940000000000001</v>
      </c>
      <c r="E30" s="34">
        <v>0.57999999999999996</v>
      </c>
      <c r="F30" s="34">
        <v>0.06</v>
      </c>
      <c r="G30" s="34">
        <v>0.15</v>
      </c>
      <c r="H30" s="34">
        <v>0.04</v>
      </c>
      <c r="I30" s="34">
        <v>0.69</v>
      </c>
      <c r="J30" s="34">
        <v>0.02</v>
      </c>
      <c r="K30" s="34" t="s">
        <v>585</v>
      </c>
      <c r="L30" s="34" t="s">
        <v>586</v>
      </c>
      <c r="M30" s="34" t="s">
        <v>586</v>
      </c>
    </row>
    <row r="31" spans="1:13" x14ac:dyDescent="0.25">
      <c r="B31" s="20"/>
      <c r="C31" s="20"/>
      <c r="D31" s="20"/>
      <c r="E31" s="20"/>
      <c r="F31" s="20"/>
      <c r="G31" s="20"/>
      <c r="H31" s="20"/>
      <c r="I31" s="20"/>
      <c r="J31" s="20"/>
      <c r="K31" s="20"/>
      <c r="L31" s="20"/>
      <c r="M31" s="20"/>
    </row>
    <row r="32" spans="1:13" x14ac:dyDescent="0.25">
      <c r="A32" t="s">
        <v>62</v>
      </c>
      <c r="B32" s="13" t="s">
        <v>107</v>
      </c>
      <c r="C32" s="34">
        <v>83.44</v>
      </c>
      <c r="D32" s="35">
        <v>15.53</v>
      </c>
      <c r="E32" s="34">
        <v>0.26</v>
      </c>
      <c r="F32" s="34">
        <v>7.0000000000000007E-2</v>
      </c>
      <c r="G32" s="34">
        <v>0.11</v>
      </c>
      <c r="H32" s="34">
        <v>0.04</v>
      </c>
      <c r="I32" s="34">
        <v>0.52</v>
      </c>
      <c r="J32" s="34">
        <v>0.03</v>
      </c>
      <c r="K32" s="34" t="s">
        <v>585</v>
      </c>
      <c r="L32" s="34" t="s">
        <v>586</v>
      </c>
      <c r="M32" s="34" t="s">
        <v>586</v>
      </c>
    </row>
    <row r="33" spans="2:13" x14ac:dyDescent="0.25">
      <c r="B33" s="13" t="s">
        <v>617</v>
      </c>
      <c r="C33" s="34">
        <v>79.03</v>
      </c>
      <c r="D33" s="35">
        <v>19.7</v>
      </c>
      <c r="E33" s="34">
        <v>0.22</v>
      </c>
      <c r="F33" s="34">
        <v>0.11</v>
      </c>
      <c r="G33" s="34">
        <v>0.15</v>
      </c>
      <c r="H33" s="34">
        <v>0.04</v>
      </c>
      <c r="I33" s="34">
        <v>0.63</v>
      </c>
      <c r="J33" s="34">
        <v>0.01</v>
      </c>
      <c r="K33" s="35">
        <v>0.04</v>
      </c>
      <c r="L33" s="35">
        <v>7.0000000000000007E-2</v>
      </c>
      <c r="M33" s="34" t="s">
        <v>586</v>
      </c>
    </row>
    <row r="34" spans="2:13" x14ac:dyDescent="0.25">
      <c r="B34" s="36" t="s">
        <v>106</v>
      </c>
      <c r="C34" s="34">
        <v>84.539999999999992</v>
      </c>
      <c r="D34" s="35">
        <v>14.39</v>
      </c>
      <c r="E34" s="34">
        <v>0.23</v>
      </c>
      <c r="F34" s="34">
        <v>0.06</v>
      </c>
      <c r="G34" s="34">
        <v>0.33</v>
      </c>
      <c r="H34" s="34">
        <v>0.02</v>
      </c>
      <c r="I34" s="34">
        <v>0.37</v>
      </c>
      <c r="J34" s="34">
        <v>0.06</v>
      </c>
      <c r="K34" s="34" t="s">
        <v>585</v>
      </c>
      <c r="L34" s="34" t="s">
        <v>586</v>
      </c>
      <c r="M34" s="34" t="s">
        <v>586</v>
      </c>
    </row>
    <row r="35" spans="2:13" x14ac:dyDescent="0.25">
      <c r="B35" s="13" t="s">
        <v>77</v>
      </c>
      <c r="C35" s="34">
        <v>84.52</v>
      </c>
      <c r="D35" s="34">
        <v>11.34</v>
      </c>
      <c r="E35" s="34">
        <v>1.06</v>
      </c>
      <c r="F35" s="34" t="s">
        <v>586</v>
      </c>
      <c r="G35" s="34">
        <v>2.6</v>
      </c>
      <c r="H35" s="34">
        <v>0.02</v>
      </c>
      <c r="I35" s="34">
        <v>0.31</v>
      </c>
      <c r="J35" s="34">
        <v>0.05</v>
      </c>
      <c r="K35" s="34">
        <v>0.04</v>
      </c>
      <c r="L35" s="34">
        <v>0.06</v>
      </c>
      <c r="M35" s="34" t="s">
        <v>586</v>
      </c>
    </row>
    <row r="36" spans="2:13" x14ac:dyDescent="0.25">
      <c r="B36" s="13" t="s">
        <v>76</v>
      </c>
      <c r="C36" s="34">
        <v>86.02000000000001</v>
      </c>
      <c r="D36" s="34">
        <v>12.35</v>
      </c>
      <c r="E36" s="34">
        <v>0.9</v>
      </c>
      <c r="F36" s="34" t="s">
        <v>585</v>
      </c>
      <c r="G36" s="34">
        <v>0.28999999999999998</v>
      </c>
      <c r="H36" s="34">
        <v>0.03</v>
      </c>
      <c r="I36" s="34">
        <v>0.34</v>
      </c>
      <c r="J36" s="34">
        <v>0.03</v>
      </c>
      <c r="K36" s="34">
        <v>0.04</v>
      </c>
      <c r="L36" s="34" t="s">
        <v>586</v>
      </c>
      <c r="M36" s="34" t="s">
        <v>586</v>
      </c>
    </row>
    <row r="37" spans="2:13" x14ac:dyDescent="0.25">
      <c r="B37" s="13" t="s">
        <v>78</v>
      </c>
      <c r="C37" s="34">
        <v>87.9</v>
      </c>
      <c r="D37" s="34">
        <v>11.73</v>
      </c>
      <c r="E37" s="34">
        <v>0.23</v>
      </c>
      <c r="F37" s="34" t="s">
        <v>586</v>
      </c>
      <c r="G37" s="34">
        <v>0.08</v>
      </c>
      <c r="H37" s="34">
        <v>0.02</v>
      </c>
      <c r="I37" s="34">
        <v>0.02</v>
      </c>
      <c r="J37" s="34" t="s">
        <v>586</v>
      </c>
      <c r="K37" s="35">
        <v>0.02</v>
      </c>
      <c r="L37" s="34" t="s">
        <v>586</v>
      </c>
      <c r="M37" s="34" t="s">
        <v>586</v>
      </c>
    </row>
    <row r="38" spans="2:13" x14ac:dyDescent="0.25">
      <c r="B38" s="13" t="s">
        <v>124</v>
      </c>
      <c r="C38" s="34">
        <v>85.1</v>
      </c>
      <c r="D38" s="34">
        <v>13.61</v>
      </c>
      <c r="E38" s="34">
        <v>0.39</v>
      </c>
      <c r="F38" s="34">
        <v>0.12</v>
      </c>
      <c r="G38" s="34">
        <v>0.15</v>
      </c>
      <c r="H38" s="34">
        <v>0.03</v>
      </c>
      <c r="I38" s="34">
        <v>0.52</v>
      </c>
      <c r="J38" s="34">
        <v>0.03</v>
      </c>
      <c r="K38" s="34" t="s">
        <v>585</v>
      </c>
      <c r="L38" s="34" t="s">
        <v>586</v>
      </c>
      <c r="M38" s="34">
        <v>0.05</v>
      </c>
    </row>
    <row r="39" spans="2:13" x14ac:dyDescent="0.25">
      <c r="B39" s="13" t="s">
        <v>121</v>
      </c>
      <c r="C39" s="34">
        <v>84.960000000000008</v>
      </c>
      <c r="D39" s="34">
        <v>14.52</v>
      </c>
      <c r="E39" s="34">
        <v>0.19</v>
      </c>
      <c r="F39" s="34" t="s">
        <v>585</v>
      </c>
      <c r="G39" s="34">
        <v>0.14000000000000001</v>
      </c>
      <c r="H39" s="34">
        <v>0.01</v>
      </c>
      <c r="I39" s="34">
        <v>0.17</v>
      </c>
      <c r="J39" s="34">
        <v>0.01</v>
      </c>
      <c r="K39" s="34" t="s">
        <v>585</v>
      </c>
      <c r="L39" s="34" t="s">
        <v>585</v>
      </c>
      <c r="M39" s="34" t="s">
        <v>586</v>
      </c>
    </row>
    <row r="40" spans="2:13" x14ac:dyDescent="0.25">
      <c r="B40" s="37" t="s">
        <v>592</v>
      </c>
      <c r="C40" s="34">
        <v>83.289999999999992</v>
      </c>
      <c r="D40" s="34">
        <v>14.5</v>
      </c>
      <c r="E40" s="34">
        <v>0.31</v>
      </c>
      <c r="F40" s="34">
        <v>0.1</v>
      </c>
      <c r="G40" s="34">
        <v>7.0000000000000007E-2</v>
      </c>
      <c r="H40" s="34">
        <v>0.05</v>
      </c>
      <c r="I40" s="34">
        <v>0.49</v>
      </c>
      <c r="J40" s="34">
        <v>0.1</v>
      </c>
      <c r="K40" s="34">
        <v>0.03</v>
      </c>
      <c r="L40" s="34">
        <v>1.04</v>
      </c>
      <c r="M40" s="35">
        <v>0.02</v>
      </c>
    </row>
    <row r="41" spans="2:13" x14ac:dyDescent="0.25">
      <c r="B41" s="13" t="s">
        <v>122</v>
      </c>
      <c r="C41" s="34">
        <v>86.06</v>
      </c>
      <c r="D41" s="34">
        <v>12.5</v>
      </c>
      <c r="E41" s="34">
        <v>0.73</v>
      </c>
      <c r="F41" s="34">
        <v>0.03</v>
      </c>
      <c r="G41" s="34">
        <v>0.25</v>
      </c>
      <c r="H41" s="34">
        <v>0.04</v>
      </c>
      <c r="I41" s="34">
        <v>0.32</v>
      </c>
      <c r="J41" s="34">
        <v>0.02</v>
      </c>
      <c r="K41" s="34">
        <v>0.03</v>
      </c>
      <c r="L41" s="34" t="s">
        <v>585</v>
      </c>
      <c r="M41" s="34">
        <v>0.02</v>
      </c>
    </row>
    <row r="42" spans="2:13" x14ac:dyDescent="0.25">
      <c r="B42" s="13" t="s">
        <v>381</v>
      </c>
      <c r="C42" s="34">
        <v>84</v>
      </c>
      <c r="D42" s="34">
        <v>15.04</v>
      </c>
      <c r="E42" s="34">
        <v>0.39</v>
      </c>
      <c r="F42" s="34">
        <v>0.04</v>
      </c>
      <c r="G42" s="34">
        <v>0.19</v>
      </c>
      <c r="H42" s="34">
        <v>0.03</v>
      </c>
      <c r="I42" s="34">
        <v>0.24</v>
      </c>
      <c r="J42" s="34">
        <v>0.01</v>
      </c>
      <c r="K42" s="34">
        <v>0.02</v>
      </c>
      <c r="L42" s="34">
        <v>0.04</v>
      </c>
      <c r="M42" s="34" t="s">
        <v>586</v>
      </c>
    </row>
    <row r="43" spans="2:13" x14ac:dyDescent="0.25">
      <c r="B43" s="13" t="s">
        <v>79</v>
      </c>
      <c r="C43" s="34">
        <v>84.65</v>
      </c>
      <c r="D43" s="34">
        <v>14.37</v>
      </c>
      <c r="E43" s="34">
        <v>0.57999999999999996</v>
      </c>
      <c r="F43" s="35" t="s">
        <v>585</v>
      </c>
      <c r="G43" s="34">
        <v>0.03</v>
      </c>
      <c r="H43" s="34">
        <v>0.09</v>
      </c>
      <c r="I43" s="34">
        <v>0.23</v>
      </c>
      <c r="J43" s="34">
        <v>0.05</v>
      </c>
      <c r="K43" s="34" t="s">
        <v>586</v>
      </c>
      <c r="L43" s="34" t="s">
        <v>586</v>
      </c>
      <c r="M43" s="34" t="s">
        <v>586</v>
      </c>
    </row>
    <row r="44" spans="2:13" x14ac:dyDescent="0.25">
      <c r="B44" s="13" t="s">
        <v>593</v>
      </c>
      <c r="C44" s="34">
        <v>85.01</v>
      </c>
      <c r="D44" s="34">
        <v>14.56</v>
      </c>
      <c r="E44" s="34">
        <v>0.3</v>
      </c>
      <c r="F44" s="34" t="s">
        <v>586</v>
      </c>
      <c r="G44" s="34">
        <v>0.04</v>
      </c>
      <c r="H44" s="34">
        <v>0.01</v>
      </c>
      <c r="I44" s="34">
        <v>0.02</v>
      </c>
      <c r="J44" s="34">
        <v>0.04</v>
      </c>
      <c r="K44" s="35">
        <v>0.02</v>
      </c>
      <c r="L44" s="34" t="s">
        <v>586</v>
      </c>
      <c r="M44" s="34" t="s">
        <v>586</v>
      </c>
    </row>
    <row r="45" spans="2:13" x14ac:dyDescent="0.25">
      <c r="B45" s="13" t="s">
        <v>75</v>
      </c>
      <c r="C45" s="34">
        <v>85.72</v>
      </c>
      <c r="D45" s="34">
        <v>13.25</v>
      </c>
      <c r="E45" s="34">
        <v>0.2</v>
      </c>
      <c r="F45" s="34">
        <v>0.11</v>
      </c>
      <c r="G45" s="34">
        <v>0.11</v>
      </c>
      <c r="H45" s="34">
        <v>0.02</v>
      </c>
      <c r="I45" s="34">
        <v>0.56000000000000005</v>
      </c>
      <c r="J45" s="34">
        <v>0.01</v>
      </c>
      <c r="K45" s="34" t="s">
        <v>586</v>
      </c>
      <c r="L45" s="35">
        <v>0.02</v>
      </c>
      <c r="M45" s="34" t="s">
        <v>586</v>
      </c>
    </row>
    <row r="46" spans="2:13" x14ac:dyDescent="0.25">
      <c r="B46" s="36" t="s">
        <v>594</v>
      </c>
      <c r="C46" s="34">
        <v>84.82</v>
      </c>
      <c r="D46" s="34">
        <v>13.85</v>
      </c>
      <c r="E46" s="34">
        <v>0.32</v>
      </c>
      <c r="F46" s="34">
        <v>0.09</v>
      </c>
      <c r="G46" s="34">
        <v>0.11</v>
      </c>
      <c r="H46" s="34">
        <v>0.05</v>
      </c>
      <c r="I46" s="34">
        <v>0.63</v>
      </c>
      <c r="J46" s="34">
        <v>0.03</v>
      </c>
      <c r="K46" s="35">
        <v>0.02</v>
      </c>
      <c r="L46" s="34">
        <v>0.08</v>
      </c>
      <c r="M46" s="34" t="s">
        <v>585</v>
      </c>
    </row>
    <row r="47" spans="2:13" x14ac:dyDescent="0.25">
      <c r="B47" s="13" t="s">
        <v>125</v>
      </c>
      <c r="C47" s="34">
        <v>86.490000000000009</v>
      </c>
      <c r="D47" s="34">
        <v>12.27</v>
      </c>
      <c r="E47" s="34">
        <v>0.42</v>
      </c>
      <c r="F47" s="34">
        <v>0.05</v>
      </c>
      <c r="G47" s="34">
        <v>0.05</v>
      </c>
      <c r="H47" s="34">
        <v>0.02</v>
      </c>
      <c r="I47" s="34">
        <v>0.6</v>
      </c>
      <c r="J47" s="34">
        <v>0.03</v>
      </c>
      <c r="K47" s="35">
        <v>0.04</v>
      </c>
      <c r="L47" s="35">
        <v>0.03</v>
      </c>
      <c r="M47" s="34" t="s">
        <v>586</v>
      </c>
    </row>
    <row r="48" spans="2:13" x14ac:dyDescent="0.25">
      <c r="B48" s="13" t="s">
        <v>595</v>
      </c>
      <c r="C48" s="34">
        <v>88.12</v>
      </c>
      <c r="D48" s="34">
        <v>7.96</v>
      </c>
      <c r="E48" s="34">
        <v>0.42</v>
      </c>
      <c r="F48" s="34" t="s">
        <v>586</v>
      </c>
      <c r="G48" s="34">
        <v>3.3</v>
      </c>
      <c r="H48" s="34">
        <v>0.02</v>
      </c>
      <c r="I48" s="34">
        <v>0.05</v>
      </c>
      <c r="J48" s="34">
        <v>0.03</v>
      </c>
      <c r="K48" s="34" t="s">
        <v>585</v>
      </c>
      <c r="L48" s="34">
        <v>0.1</v>
      </c>
      <c r="M48" s="34" t="s">
        <v>586</v>
      </c>
    </row>
    <row r="49" spans="1:13" x14ac:dyDescent="0.25">
      <c r="B49" s="13" t="s">
        <v>596</v>
      </c>
      <c r="C49" s="34">
        <v>82.89</v>
      </c>
      <c r="D49" s="34">
        <v>15.76</v>
      </c>
      <c r="E49" s="35">
        <v>0.51</v>
      </c>
      <c r="F49" s="34" t="s">
        <v>586</v>
      </c>
      <c r="G49" s="34">
        <v>0.32</v>
      </c>
      <c r="H49" s="34" t="s">
        <v>585</v>
      </c>
      <c r="I49" s="34">
        <v>0.12</v>
      </c>
      <c r="J49" s="34">
        <v>0.32</v>
      </c>
      <c r="K49" s="35">
        <v>0.08</v>
      </c>
      <c r="L49" s="34" t="s">
        <v>586</v>
      </c>
      <c r="M49" s="34" t="s">
        <v>586</v>
      </c>
    </row>
    <row r="50" spans="1:13" x14ac:dyDescent="0.25">
      <c r="B50" s="13" t="s">
        <v>119</v>
      </c>
      <c r="C50" s="34">
        <v>84.72</v>
      </c>
      <c r="D50" s="34">
        <v>15.12</v>
      </c>
      <c r="E50" s="34">
        <v>0.09</v>
      </c>
      <c r="F50" s="34" t="s">
        <v>586</v>
      </c>
      <c r="G50" s="34" t="s">
        <v>586</v>
      </c>
      <c r="H50" s="34">
        <v>0.02</v>
      </c>
      <c r="I50" s="20" t="s">
        <v>585</v>
      </c>
      <c r="J50" s="14">
        <v>0.02</v>
      </c>
      <c r="K50" s="20" t="s">
        <v>585</v>
      </c>
      <c r="L50" s="14">
        <v>0.03</v>
      </c>
      <c r="M50" s="34" t="s">
        <v>586</v>
      </c>
    </row>
    <row r="51" spans="1:13" x14ac:dyDescent="0.25">
      <c r="B51" s="38" t="s">
        <v>63</v>
      </c>
      <c r="C51" s="34">
        <v>84.68</v>
      </c>
      <c r="D51" s="34">
        <v>14.61</v>
      </c>
      <c r="E51" s="34">
        <v>0.2</v>
      </c>
      <c r="F51" s="34" t="s">
        <v>585</v>
      </c>
      <c r="G51" s="34">
        <v>0.05</v>
      </c>
      <c r="H51" s="20" t="s">
        <v>586</v>
      </c>
      <c r="I51" s="34">
        <v>0.41</v>
      </c>
      <c r="J51" s="34">
        <v>0.03</v>
      </c>
      <c r="K51" s="20" t="s">
        <v>585</v>
      </c>
      <c r="L51" s="34" t="s">
        <v>585</v>
      </c>
      <c r="M51" s="20">
        <v>0.02</v>
      </c>
    </row>
    <row r="52" spans="1:13" x14ac:dyDescent="0.25">
      <c r="B52" s="13" t="s">
        <v>123</v>
      </c>
      <c r="C52" s="34">
        <v>88.47</v>
      </c>
      <c r="D52" s="34">
        <v>10.8</v>
      </c>
      <c r="E52" s="34">
        <v>0.2</v>
      </c>
      <c r="F52" s="34">
        <v>0.02</v>
      </c>
      <c r="G52" s="34">
        <v>0.03</v>
      </c>
      <c r="H52" s="34">
        <v>0.03</v>
      </c>
      <c r="I52" s="34">
        <v>0.21</v>
      </c>
      <c r="J52" s="34">
        <v>0.18</v>
      </c>
      <c r="K52" s="20" t="s">
        <v>586</v>
      </c>
      <c r="L52" s="14">
        <v>0.03</v>
      </c>
      <c r="M52" s="14">
        <v>0.03</v>
      </c>
    </row>
    <row r="53" spans="1:13" x14ac:dyDescent="0.25">
      <c r="B53" s="13" t="s">
        <v>126</v>
      </c>
      <c r="C53" s="34">
        <v>85.27</v>
      </c>
      <c r="D53" s="34">
        <v>13.13</v>
      </c>
      <c r="E53" s="34">
        <v>0.92</v>
      </c>
      <c r="F53" s="34" t="s">
        <v>585</v>
      </c>
      <c r="G53" s="34">
        <v>0.14000000000000001</v>
      </c>
      <c r="H53" s="20" t="s">
        <v>585</v>
      </c>
      <c r="I53" s="34">
        <v>0.36</v>
      </c>
      <c r="J53" s="34">
        <v>0.04</v>
      </c>
      <c r="K53" s="35">
        <v>0.05</v>
      </c>
      <c r="L53" s="34">
        <v>7.0000000000000007E-2</v>
      </c>
      <c r="M53" s="35">
        <v>0.02</v>
      </c>
    </row>
    <row r="54" spans="1:13" x14ac:dyDescent="0.25">
      <c r="B54" s="13" t="s">
        <v>120</v>
      </c>
      <c r="C54" s="34">
        <v>83.65</v>
      </c>
      <c r="D54" s="34">
        <v>15.35</v>
      </c>
      <c r="E54" s="34">
        <v>0.39</v>
      </c>
      <c r="F54" s="20" t="s">
        <v>586</v>
      </c>
      <c r="G54" s="34">
        <v>0.17</v>
      </c>
      <c r="H54" s="34">
        <v>0.03</v>
      </c>
      <c r="I54" s="34">
        <v>0.33</v>
      </c>
      <c r="J54" s="34">
        <v>0.05</v>
      </c>
      <c r="K54" s="20" t="s">
        <v>586</v>
      </c>
      <c r="L54" s="14">
        <v>0.03</v>
      </c>
      <c r="M54" s="20" t="s">
        <v>585</v>
      </c>
    </row>
    <row r="55" spans="1:13" x14ac:dyDescent="0.25">
      <c r="B55" s="13" t="s">
        <v>73</v>
      </c>
      <c r="C55" s="34">
        <v>86.52</v>
      </c>
      <c r="D55" s="34">
        <v>13.09</v>
      </c>
      <c r="E55" s="34">
        <v>0.28000000000000003</v>
      </c>
      <c r="F55" s="20" t="s">
        <v>586</v>
      </c>
      <c r="G55" s="20" t="s">
        <v>586</v>
      </c>
      <c r="H55" s="20" t="s">
        <v>585</v>
      </c>
      <c r="I55" s="34">
        <v>0.06</v>
      </c>
      <c r="J55" s="34">
        <v>0.05</v>
      </c>
      <c r="K55" s="20" t="s">
        <v>586</v>
      </c>
      <c r="L55" s="20" t="s">
        <v>585</v>
      </c>
      <c r="M55" s="20" t="s">
        <v>586</v>
      </c>
    </row>
    <row r="56" spans="1:13" x14ac:dyDescent="0.25">
      <c r="B56" s="20"/>
      <c r="C56" s="20"/>
      <c r="D56" s="20"/>
      <c r="E56" s="20"/>
      <c r="F56" s="20"/>
      <c r="G56" s="20"/>
      <c r="H56" s="20"/>
      <c r="I56" s="20"/>
      <c r="J56" s="20"/>
      <c r="K56" s="20"/>
      <c r="L56" s="20"/>
      <c r="M56" s="20"/>
    </row>
    <row r="57" spans="1:13" x14ac:dyDescent="0.25">
      <c r="A57" t="s">
        <v>599</v>
      </c>
      <c r="B57" s="20" t="s">
        <v>300</v>
      </c>
      <c r="C57" s="39">
        <v>91.15</v>
      </c>
      <c r="D57" s="39">
        <v>8.41</v>
      </c>
      <c r="E57" s="39">
        <v>0.32</v>
      </c>
      <c r="F57" s="39" t="s">
        <v>586</v>
      </c>
      <c r="G57" s="39" t="s">
        <v>586</v>
      </c>
      <c r="H57" s="39">
        <v>7.0000000000000007E-2</v>
      </c>
      <c r="I57" s="39">
        <v>0.04</v>
      </c>
      <c r="J57" s="39">
        <v>0.01</v>
      </c>
      <c r="K57" s="39" t="s">
        <v>585</v>
      </c>
      <c r="L57" s="39" t="s">
        <v>586</v>
      </c>
      <c r="M57" s="39" t="s">
        <v>586</v>
      </c>
    </row>
    <row r="58" spans="1:13" x14ac:dyDescent="0.25">
      <c r="B58" s="20" t="s">
        <v>597</v>
      </c>
      <c r="C58" s="39">
        <v>78.009999999999991</v>
      </c>
      <c r="D58" s="39">
        <v>10.65</v>
      </c>
      <c r="E58" s="39">
        <v>0.26</v>
      </c>
      <c r="F58" s="39">
        <v>0.15</v>
      </c>
      <c r="G58" s="39">
        <v>10.8</v>
      </c>
      <c r="H58" s="39">
        <v>0.01</v>
      </c>
      <c r="I58" s="39">
        <v>7.0000000000000007E-2</v>
      </c>
      <c r="J58" s="39" t="s">
        <v>585</v>
      </c>
      <c r="K58" s="39">
        <v>0.05</v>
      </c>
      <c r="L58" s="39" t="s">
        <v>586</v>
      </c>
      <c r="M58" s="39" t="s">
        <v>585</v>
      </c>
    </row>
    <row r="59" spans="1:13" x14ac:dyDescent="0.25">
      <c r="B59" s="20" t="s">
        <v>248</v>
      </c>
      <c r="C59" s="39">
        <v>85.06</v>
      </c>
      <c r="D59" s="39">
        <v>13.27</v>
      </c>
      <c r="E59" s="39">
        <v>0.71</v>
      </c>
      <c r="F59" s="39" t="s">
        <v>586</v>
      </c>
      <c r="G59" s="39">
        <v>0.61</v>
      </c>
      <c r="H59" s="39">
        <v>0.02</v>
      </c>
      <c r="I59" s="39">
        <v>0.28000000000000003</v>
      </c>
      <c r="J59" s="39">
        <v>0.02</v>
      </c>
      <c r="K59" s="39">
        <v>0.03</v>
      </c>
      <c r="L59" s="39" t="s">
        <v>586</v>
      </c>
      <c r="M59" s="39" t="s">
        <v>586</v>
      </c>
    </row>
    <row r="60" spans="1:13" x14ac:dyDescent="0.25">
      <c r="B60" s="20" t="s">
        <v>204</v>
      </c>
      <c r="C60" s="39">
        <v>87.91</v>
      </c>
      <c r="D60" s="39">
        <v>11.83</v>
      </c>
      <c r="E60" s="39">
        <v>0.09</v>
      </c>
      <c r="F60" s="39" t="s">
        <v>585</v>
      </c>
      <c r="G60" s="39">
        <v>0.03</v>
      </c>
      <c r="H60" s="35">
        <v>0.02</v>
      </c>
      <c r="I60" s="39" t="s">
        <v>585</v>
      </c>
      <c r="J60" s="39">
        <v>0.02</v>
      </c>
      <c r="K60" s="39">
        <v>0.04</v>
      </c>
      <c r="L60" s="39" t="s">
        <v>586</v>
      </c>
      <c r="M60" s="39">
        <v>0.06</v>
      </c>
    </row>
    <row r="61" spans="1:13" x14ac:dyDescent="0.25">
      <c r="B61" s="20" t="s">
        <v>210</v>
      </c>
      <c r="C61" s="39">
        <v>85.460000000000008</v>
      </c>
      <c r="D61" s="39">
        <v>13.19</v>
      </c>
      <c r="E61" s="39">
        <v>0.62</v>
      </c>
      <c r="F61" s="39" t="s">
        <v>598</v>
      </c>
      <c r="G61" s="39">
        <v>0.23</v>
      </c>
      <c r="H61" s="39">
        <v>0.05</v>
      </c>
      <c r="I61" s="39">
        <v>0.36</v>
      </c>
      <c r="J61" s="39" t="s">
        <v>585</v>
      </c>
      <c r="K61" s="34">
        <v>0.03</v>
      </c>
      <c r="L61" s="35">
        <v>0.03</v>
      </c>
      <c r="M61" s="39">
        <v>0.03</v>
      </c>
    </row>
    <row r="62" spans="1:13" x14ac:dyDescent="0.25">
      <c r="B62" s="20" t="s">
        <v>260</v>
      </c>
      <c r="C62" s="39">
        <v>84.87</v>
      </c>
      <c r="D62" s="39">
        <v>14.44</v>
      </c>
      <c r="E62" s="39">
        <v>0.34</v>
      </c>
      <c r="F62" s="39" t="s">
        <v>586</v>
      </c>
      <c r="G62" s="39" t="s">
        <v>585</v>
      </c>
      <c r="H62" s="39">
        <v>0.01</v>
      </c>
      <c r="I62" s="39">
        <v>7.0000000000000007E-2</v>
      </c>
      <c r="J62" s="39">
        <v>0.05</v>
      </c>
      <c r="K62" s="39">
        <v>0.22</v>
      </c>
      <c r="L62" s="39" t="s">
        <v>586</v>
      </c>
      <c r="M62" s="39" t="s">
        <v>586</v>
      </c>
    </row>
    <row r="63" spans="1:13" x14ac:dyDescent="0.25">
      <c r="B63" s="20" t="s">
        <v>278</v>
      </c>
      <c r="C63" s="39">
        <v>88.89</v>
      </c>
      <c r="D63" s="39">
        <v>9.61</v>
      </c>
      <c r="E63" s="39">
        <v>0.18</v>
      </c>
      <c r="F63" s="39">
        <v>0.02</v>
      </c>
      <c r="G63" s="39">
        <v>0.4</v>
      </c>
      <c r="H63" s="39">
        <v>0.05</v>
      </c>
      <c r="I63" s="39">
        <v>0.48</v>
      </c>
      <c r="J63" s="39">
        <v>0.34</v>
      </c>
      <c r="K63" s="39" t="s">
        <v>586</v>
      </c>
      <c r="L63" s="39" t="s">
        <v>586</v>
      </c>
      <c r="M63" s="39">
        <v>0.03</v>
      </c>
    </row>
    <row r="64" spans="1:13" x14ac:dyDescent="0.25">
      <c r="B64" s="20" t="s">
        <v>296</v>
      </c>
      <c r="C64" s="39">
        <v>83.78</v>
      </c>
      <c r="D64" s="39">
        <v>14.84</v>
      </c>
      <c r="E64" s="39">
        <v>0.35</v>
      </c>
      <c r="F64" s="39">
        <v>0.05</v>
      </c>
      <c r="G64" s="39">
        <v>0.16</v>
      </c>
      <c r="H64" s="39">
        <v>0.05</v>
      </c>
      <c r="I64" s="39">
        <v>0.74</v>
      </c>
      <c r="J64" s="39">
        <v>0.03</v>
      </c>
      <c r="K64" s="39" t="s">
        <v>586</v>
      </c>
      <c r="L64" s="39" t="s">
        <v>586</v>
      </c>
      <c r="M64" s="39" t="s">
        <v>586</v>
      </c>
    </row>
    <row r="65" spans="2:15" x14ac:dyDescent="0.25">
      <c r="B65" s="20" t="s">
        <v>255</v>
      </c>
      <c r="C65" s="39">
        <v>85.11</v>
      </c>
      <c r="D65" s="39">
        <v>13.38</v>
      </c>
      <c r="E65" s="39">
        <v>0.31</v>
      </c>
      <c r="F65" s="39">
        <v>0.06</v>
      </c>
      <c r="G65" s="39">
        <v>0.37</v>
      </c>
      <c r="H65" s="39">
        <v>0.04</v>
      </c>
      <c r="I65" s="39">
        <v>0.44</v>
      </c>
      <c r="J65" s="39">
        <v>0.26</v>
      </c>
      <c r="K65" s="35">
        <v>0.03</v>
      </c>
      <c r="L65" s="39" t="s">
        <v>586</v>
      </c>
      <c r="M65" s="39" t="s">
        <v>586</v>
      </c>
    </row>
    <row r="66" spans="2:15" x14ac:dyDescent="0.25">
      <c r="B66" s="20" t="s">
        <v>237</v>
      </c>
      <c r="C66" s="39">
        <v>84.43</v>
      </c>
      <c r="D66" s="39">
        <v>14.34</v>
      </c>
      <c r="E66" s="39">
        <v>0.43</v>
      </c>
      <c r="F66" s="39">
        <v>7.0000000000000007E-2</v>
      </c>
      <c r="G66" s="39">
        <v>0.21</v>
      </c>
      <c r="H66" s="39">
        <v>0.02</v>
      </c>
      <c r="I66" s="39">
        <v>0.41</v>
      </c>
      <c r="J66" s="39">
        <v>0.02</v>
      </c>
      <c r="K66" s="39">
        <v>7.0000000000000007E-2</v>
      </c>
      <c r="L66" s="39" t="s">
        <v>586</v>
      </c>
      <c r="M66" s="39" t="s">
        <v>586</v>
      </c>
    </row>
    <row r="67" spans="2:15" x14ac:dyDescent="0.25">
      <c r="B67" s="20" t="s">
        <v>242</v>
      </c>
      <c r="C67" s="39">
        <v>81.790000000000006</v>
      </c>
      <c r="D67" s="39">
        <v>14</v>
      </c>
      <c r="E67" s="39">
        <v>0.32</v>
      </c>
      <c r="F67" s="39" t="s">
        <v>586</v>
      </c>
      <c r="G67" s="39">
        <v>0.51</v>
      </c>
      <c r="H67" s="39">
        <v>0.01</v>
      </c>
      <c r="I67" s="39">
        <v>0.35</v>
      </c>
      <c r="J67" s="39">
        <v>3</v>
      </c>
      <c r="K67" s="39">
        <v>0.02</v>
      </c>
      <c r="L67" s="39" t="s">
        <v>586</v>
      </c>
      <c r="M67" s="39" t="s">
        <v>586</v>
      </c>
    </row>
    <row r="68" spans="2:15" x14ac:dyDescent="0.25">
      <c r="B68" s="20" t="s">
        <v>191</v>
      </c>
      <c r="C68" s="39">
        <v>83.78</v>
      </c>
      <c r="D68" s="39">
        <v>14.91</v>
      </c>
      <c r="E68" s="39">
        <v>0.45</v>
      </c>
      <c r="F68" s="39">
        <v>0.06</v>
      </c>
      <c r="G68" s="39">
        <v>0.19</v>
      </c>
      <c r="H68" s="39">
        <v>0.03</v>
      </c>
      <c r="I68" s="39">
        <v>0.51</v>
      </c>
      <c r="J68" s="39">
        <v>0.04</v>
      </c>
      <c r="K68" s="39">
        <v>0.03</v>
      </c>
      <c r="L68" s="39" t="s">
        <v>586</v>
      </c>
      <c r="M68" s="39" t="s">
        <v>586</v>
      </c>
    </row>
    <row r="69" spans="2:15" x14ac:dyDescent="0.25">
      <c r="B69" s="20" t="s">
        <v>302</v>
      </c>
      <c r="C69" s="39">
        <v>84.66</v>
      </c>
      <c r="D69" s="39">
        <v>14.11</v>
      </c>
      <c r="E69" s="39">
        <v>0.32</v>
      </c>
      <c r="F69" s="39">
        <v>0.06</v>
      </c>
      <c r="G69" s="39">
        <v>0.25</v>
      </c>
      <c r="H69" s="39">
        <v>0.02</v>
      </c>
      <c r="I69" s="39">
        <v>0.49</v>
      </c>
      <c r="J69" s="39">
        <v>0.05</v>
      </c>
      <c r="K69" s="39">
        <v>0.04</v>
      </c>
      <c r="L69" s="39" t="s">
        <v>586</v>
      </c>
      <c r="M69" s="39" t="s">
        <v>585</v>
      </c>
    </row>
    <row r="70" spans="2:15" x14ac:dyDescent="0.25">
      <c r="B70" s="20" t="s">
        <v>231</v>
      </c>
      <c r="C70" s="39">
        <v>79.349999999999994</v>
      </c>
      <c r="D70" s="39">
        <v>8.23</v>
      </c>
      <c r="E70" s="39">
        <v>0.24</v>
      </c>
      <c r="F70" s="39">
        <v>0.35</v>
      </c>
      <c r="G70" s="39">
        <v>11.5</v>
      </c>
      <c r="H70" s="39">
        <v>0.03</v>
      </c>
      <c r="I70" s="39">
        <v>0.14000000000000001</v>
      </c>
      <c r="J70" s="39" t="s">
        <v>585</v>
      </c>
      <c r="K70" s="39">
        <v>0.16</v>
      </c>
      <c r="L70" s="39" t="s">
        <v>586</v>
      </c>
      <c r="M70" s="39" t="s">
        <v>585</v>
      </c>
    </row>
    <row r="71" spans="2:15" x14ac:dyDescent="0.25">
      <c r="B71" s="20" t="s">
        <v>186</v>
      </c>
      <c r="C71" s="39">
        <v>83.789999999999992</v>
      </c>
      <c r="D71" s="39">
        <v>14.87</v>
      </c>
      <c r="E71" s="39">
        <v>0.45</v>
      </c>
      <c r="F71" s="39">
        <v>0.02</v>
      </c>
      <c r="G71" s="39">
        <v>0.33</v>
      </c>
      <c r="H71" s="39">
        <v>0.05</v>
      </c>
      <c r="I71" s="39">
        <v>0.44</v>
      </c>
      <c r="J71" s="39">
        <v>0.02</v>
      </c>
      <c r="K71" s="39">
        <v>0.03</v>
      </c>
      <c r="L71" s="39" t="s">
        <v>586</v>
      </c>
      <c r="M71" s="39" t="s">
        <v>586</v>
      </c>
    </row>
    <row r="72" spans="2:15" x14ac:dyDescent="0.25">
      <c r="B72" s="20" t="s">
        <v>290</v>
      </c>
      <c r="C72" s="39">
        <v>87.81</v>
      </c>
      <c r="D72" s="39">
        <v>11.56</v>
      </c>
      <c r="E72" s="39">
        <v>0.15</v>
      </c>
      <c r="F72" s="39">
        <v>0.08</v>
      </c>
      <c r="G72" s="39">
        <v>0.09</v>
      </c>
      <c r="H72" s="39">
        <v>0.04</v>
      </c>
      <c r="I72" s="39">
        <v>0.13</v>
      </c>
      <c r="J72" s="39" t="s">
        <v>585</v>
      </c>
      <c r="K72" s="39">
        <v>0.06</v>
      </c>
      <c r="L72" s="39">
        <v>0.08</v>
      </c>
      <c r="M72" s="39" t="s">
        <v>585</v>
      </c>
    </row>
    <row r="73" spans="2:15" x14ac:dyDescent="0.25">
      <c r="B73" s="20" t="s">
        <v>307</v>
      </c>
      <c r="C73" s="39">
        <v>87.84</v>
      </c>
      <c r="D73" s="39">
        <v>11.79</v>
      </c>
      <c r="E73" s="39">
        <v>0.08</v>
      </c>
      <c r="F73" s="39">
        <v>0.03</v>
      </c>
      <c r="G73" s="39">
        <v>7.0000000000000007E-2</v>
      </c>
      <c r="H73" s="39">
        <v>0.03</v>
      </c>
      <c r="I73" s="39">
        <v>0.14000000000000001</v>
      </c>
      <c r="J73" s="39" t="s">
        <v>585</v>
      </c>
      <c r="K73" s="39">
        <v>0.02</v>
      </c>
      <c r="L73" s="39" t="s">
        <v>586</v>
      </c>
      <c r="M73" s="39" t="s">
        <v>585</v>
      </c>
    </row>
    <row r="74" spans="2:15" x14ac:dyDescent="0.25">
      <c r="B74" s="20" t="s">
        <v>218</v>
      </c>
      <c r="C74" s="39">
        <v>89.570000000000007</v>
      </c>
      <c r="D74" s="39">
        <v>10.06</v>
      </c>
      <c r="E74" s="39">
        <v>0.25</v>
      </c>
      <c r="F74" s="39">
        <v>0.02</v>
      </c>
      <c r="G74" s="39">
        <v>0.03</v>
      </c>
      <c r="H74" s="39" t="s">
        <v>585</v>
      </c>
      <c r="I74" s="39">
        <v>0.03</v>
      </c>
      <c r="J74" s="39" t="s">
        <v>585</v>
      </c>
      <c r="K74" s="39">
        <v>0.04</v>
      </c>
      <c r="L74" s="39" t="s">
        <v>586</v>
      </c>
      <c r="M74" s="39" t="s">
        <v>586</v>
      </c>
    </row>
    <row r="75" spans="2:15" x14ac:dyDescent="0.25">
      <c r="B75" s="20" t="s">
        <v>223</v>
      </c>
      <c r="C75" s="39">
        <v>83.14</v>
      </c>
      <c r="D75" s="39">
        <v>12.66</v>
      </c>
      <c r="E75" s="39">
        <v>0.64</v>
      </c>
      <c r="F75" s="39" t="s">
        <v>585</v>
      </c>
      <c r="G75" s="39">
        <v>3.1</v>
      </c>
      <c r="H75" s="39">
        <v>0.05</v>
      </c>
      <c r="I75" s="39">
        <v>0.33</v>
      </c>
      <c r="J75" s="39">
        <v>0.03</v>
      </c>
      <c r="K75" s="39">
        <v>0.05</v>
      </c>
      <c r="L75" s="39" t="s">
        <v>586</v>
      </c>
      <c r="M75" s="39" t="s">
        <v>585</v>
      </c>
    </row>
    <row r="76" spans="2:15" x14ac:dyDescent="0.25">
      <c r="B76" s="20" t="s">
        <v>312</v>
      </c>
      <c r="C76" s="39">
        <v>85.17</v>
      </c>
      <c r="D76" s="39">
        <v>14.67</v>
      </c>
      <c r="E76" s="39">
        <v>7.0000000000000007E-2</v>
      </c>
      <c r="F76" s="39" t="s">
        <v>586</v>
      </c>
      <c r="G76" s="39">
        <v>0.03</v>
      </c>
      <c r="H76" s="39">
        <v>0.01</v>
      </c>
      <c r="I76" s="39">
        <v>0.03</v>
      </c>
      <c r="J76" s="39" t="s">
        <v>586</v>
      </c>
      <c r="K76" s="35">
        <v>0.02</v>
      </c>
      <c r="L76" s="39" t="s">
        <v>586</v>
      </c>
      <c r="M76" s="39" t="s">
        <v>586</v>
      </c>
    </row>
    <row r="77" spans="2:15" x14ac:dyDescent="0.25">
      <c r="B77" s="20" t="s">
        <v>283</v>
      </c>
      <c r="C77" s="39">
        <v>84.42</v>
      </c>
      <c r="D77" s="39">
        <v>12.81</v>
      </c>
      <c r="E77" s="39">
        <v>0.41</v>
      </c>
      <c r="F77" s="39">
        <v>0.12</v>
      </c>
      <c r="G77" s="39">
        <v>0.16</v>
      </c>
      <c r="H77" s="39">
        <v>7.0000000000000007E-2</v>
      </c>
      <c r="I77" s="39">
        <v>1.05</v>
      </c>
      <c r="J77" s="39">
        <v>0.94</v>
      </c>
      <c r="K77" s="35">
        <v>0.02</v>
      </c>
      <c r="L77" s="39" t="s">
        <v>585</v>
      </c>
      <c r="M77" s="39" t="s">
        <v>586</v>
      </c>
    </row>
    <row r="78" spans="2:15" x14ac:dyDescent="0.25">
      <c r="B78" s="20" t="s">
        <v>317</v>
      </c>
      <c r="C78" s="39">
        <v>84.07</v>
      </c>
      <c r="D78" s="39">
        <v>14.43</v>
      </c>
      <c r="E78" s="39">
        <v>0.63</v>
      </c>
      <c r="F78" s="39">
        <v>7.0000000000000007E-2</v>
      </c>
      <c r="G78" s="39">
        <v>0.15</v>
      </c>
      <c r="H78" s="39">
        <v>0.02</v>
      </c>
      <c r="I78" s="39">
        <v>0.57999999999999996</v>
      </c>
      <c r="J78" s="39">
        <v>0.03</v>
      </c>
      <c r="K78" s="39">
        <v>0.02</v>
      </c>
      <c r="L78" s="39" t="s">
        <v>586</v>
      </c>
      <c r="M78" s="39" t="s">
        <v>585</v>
      </c>
    </row>
    <row r="79" spans="2:15" x14ac:dyDescent="0.25">
      <c r="B79" s="20" t="s">
        <v>274</v>
      </c>
      <c r="C79" s="34">
        <v>84.37</v>
      </c>
      <c r="D79" s="34">
        <v>14.65</v>
      </c>
      <c r="E79" s="34">
        <v>0.38</v>
      </c>
      <c r="F79" s="20">
        <v>0.08</v>
      </c>
      <c r="G79" s="34">
        <v>0.06</v>
      </c>
      <c r="H79" s="34">
        <v>0.04</v>
      </c>
      <c r="I79" s="34">
        <v>0.42</v>
      </c>
      <c r="J79" s="20" t="s">
        <v>585</v>
      </c>
      <c r="K79" s="20" t="s">
        <v>585</v>
      </c>
      <c r="L79" s="20" t="s">
        <v>586</v>
      </c>
      <c r="M79" s="20" t="s">
        <v>585</v>
      </c>
    </row>
    <row r="80" spans="2:15" x14ac:dyDescent="0.25">
      <c r="B80" s="20" t="s">
        <v>266</v>
      </c>
      <c r="C80" s="34">
        <v>88.71</v>
      </c>
      <c r="D80" s="34">
        <v>10.3</v>
      </c>
      <c r="E80" s="34">
        <v>0.38</v>
      </c>
      <c r="F80" s="20">
        <v>7.0000000000000007E-2</v>
      </c>
      <c r="G80" s="20" t="s">
        <v>585</v>
      </c>
      <c r="H80" s="34">
        <v>0.05</v>
      </c>
      <c r="I80" s="34">
        <v>0.47</v>
      </c>
      <c r="J80" s="34">
        <v>0.02</v>
      </c>
      <c r="K80" s="20" t="s">
        <v>585</v>
      </c>
      <c r="L80" s="20" t="s">
        <v>585</v>
      </c>
      <c r="M80" s="20" t="s">
        <v>585</v>
      </c>
      <c r="O80" s="16"/>
    </row>
    <row r="81" spans="1:15" x14ac:dyDescent="0.25">
      <c r="B81" s="20"/>
      <c r="C81" s="20"/>
      <c r="D81" s="20"/>
      <c r="E81" s="20"/>
      <c r="F81" s="20"/>
      <c r="G81" s="20"/>
      <c r="H81" s="20"/>
      <c r="I81" s="20"/>
      <c r="J81" s="20"/>
      <c r="K81" s="20"/>
      <c r="L81" s="20"/>
      <c r="M81" s="20"/>
      <c r="O81" s="16"/>
    </row>
    <row r="82" spans="1:15" x14ac:dyDescent="0.25">
      <c r="A82" s="12" t="s">
        <v>496</v>
      </c>
      <c r="B82" s="38" t="s">
        <v>845</v>
      </c>
      <c r="C82" s="39">
        <v>84.12</v>
      </c>
      <c r="D82" s="39">
        <v>13.94</v>
      </c>
      <c r="E82" s="39">
        <v>0.17</v>
      </c>
      <c r="F82" s="35">
        <v>0.03</v>
      </c>
      <c r="G82" s="39">
        <v>1</v>
      </c>
      <c r="H82" s="39">
        <v>0.04</v>
      </c>
      <c r="I82" s="39">
        <v>0.55000000000000004</v>
      </c>
      <c r="J82" s="39">
        <v>0.06</v>
      </c>
      <c r="K82" s="35">
        <v>0.02</v>
      </c>
      <c r="L82" s="35">
        <v>0.04</v>
      </c>
      <c r="M82" s="35">
        <v>0.03</v>
      </c>
      <c r="O82" s="97"/>
    </row>
    <row r="83" spans="1:15" x14ac:dyDescent="0.25">
      <c r="A83" s="12"/>
      <c r="B83" s="38" t="s">
        <v>846</v>
      </c>
      <c r="C83" s="39">
        <v>86.32</v>
      </c>
      <c r="D83" s="39">
        <v>13.24</v>
      </c>
      <c r="E83" s="39">
        <v>0.23</v>
      </c>
      <c r="F83" s="35" t="s">
        <v>586</v>
      </c>
      <c r="G83" s="39" t="s">
        <v>586</v>
      </c>
      <c r="H83" s="39">
        <v>0.02</v>
      </c>
      <c r="I83" s="39">
        <v>0.16</v>
      </c>
      <c r="J83" s="39">
        <v>0.03</v>
      </c>
      <c r="K83" s="39" t="s">
        <v>585</v>
      </c>
      <c r="L83" s="39" t="s">
        <v>586</v>
      </c>
      <c r="M83" s="39" t="s">
        <v>586</v>
      </c>
      <c r="N83" s="29"/>
      <c r="O83" s="97"/>
    </row>
    <row r="84" spans="1:15" x14ac:dyDescent="0.25">
      <c r="A84" s="12"/>
      <c r="B84" s="38" t="s">
        <v>1087</v>
      </c>
      <c r="C84" s="39">
        <v>87.016999999999996</v>
      </c>
      <c r="D84" s="39">
        <v>12.31</v>
      </c>
      <c r="E84" s="39">
        <v>0.1</v>
      </c>
      <c r="F84" s="39">
        <v>0.08</v>
      </c>
      <c r="G84" s="39">
        <v>0.2</v>
      </c>
      <c r="H84" s="39">
        <v>0.04</v>
      </c>
      <c r="I84" s="39">
        <v>4.2999999999999997E-2</v>
      </c>
      <c r="J84" s="39">
        <v>0.1</v>
      </c>
      <c r="K84" s="39" t="s">
        <v>600</v>
      </c>
      <c r="L84" s="39">
        <v>7.0000000000000007E-2</v>
      </c>
      <c r="M84" s="35">
        <v>0.04</v>
      </c>
      <c r="N84" s="30"/>
      <c r="O84" s="97"/>
    </row>
    <row r="85" spans="1:15" ht="15.75" x14ac:dyDescent="0.25">
      <c r="A85" s="67"/>
      <c r="B85" s="38" t="s">
        <v>503</v>
      </c>
      <c r="C85" s="39">
        <v>88.08</v>
      </c>
      <c r="D85" s="39">
        <v>11.52</v>
      </c>
      <c r="E85" s="39">
        <v>0.2</v>
      </c>
      <c r="F85" s="39" t="s">
        <v>586</v>
      </c>
      <c r="G85" s="39" t="s">
        <v>586</v>
      </c>
      <c r="H85" s="39">
        <v>0.03</v>
      </c>
      <c r="I85" s="39">
        <v>0.05</v>
      </c>
      <c r="J85" s="39">
        <v>0.04</v>
      </c>
      <c r="K85" s="39" t="s">
        <v>585</v>
      </c>
      <c r="L85" s="35">
        <v>0.03</v>
      </c>
      <c r="M85" s="39">
        <v>0.05</v>
      </c>
      <c r="N85" s="30"/>
      <c r="O85" s="97"/>
    </row>
    <row r="86" spans="1:15" x14ac:dyDescent="0.25">
      <c r="A86" s="61"/>
      <c r="B86" s="38" t="s">
        <v>848</v>
      </c>
      <c r="C86" s="39">
        <v>87.19</v>
      </c>
      <c r="D86" s="39">
        <v>11.6</v>
      </c>
      <c r="E86" s="39">
        <v>0.56000000000000005</v>
      </c>
      <c r="F86" s="39">
        <v>0.05</v>
      </c>
      <c r="G86" s="39">
        <v>0.16</v>
      </c>
      <c r="H86" s="39">
        <v>0.03</v>
      </c>
      <c r="I86" s="39">
        <v>0.36</v>
      </c>
      <c r="J86" s="39">
        <v>0.03</v>
      </c>
      <c r="K86" s="39">
        <v>0.02</v>
      </c>
      <c r="L86" s="39" t="s">
        <v>586</v>
      </c>
      <c r="M86" s="39" t="s">
        <v>586</v>
      </c>
      <c r="N86" s="30"/>
      <c r="O86" s="97"/>
    </row>
    <row r="87" spans="1:15" x14ac:dyDescent="0.25">
      <c r="A87" s="12"/>
      <c r="B87" s="38" t="s">
        <v>1088</v>
      </c>
      <c r="C87" s="39">
        <v>85.29</v>
      </c>
      <c r="D87" s="39">
        <v>13.21</v>
      </c>
      <c r="E87" s="39">
        <v>0.44</v>
      </c>
      <c r="F87" s="39">
        <v>0.03</v>
      </c>
      <c r="G87" s="39" t="s">
        <v>585</v>
      </c>
      <c r="H87" s="39">
        <v>0.02</v>
      </c>
      <c r="I87" s="39">
        <v>0.95</v>
      </c>
      <c r="J87" s="39">
        <v>0.03</v>
      </c>
      <c r="K87" s="39" t="s">
        <v>585</v>
      </c>
      <c r="L87" s="39" t="s">
        <v>586</v>
      </c>
      <c r="M87" s="39">
        <v>0.03</v>
      </c>
      <c r="N87" s="30"/>
      <c r="O87" s="97"/>
    </row>
    <row r="88" spans="1:15" x14ac:dyDescent="0.25">
      <c r="A88" s="12"/>
      <c r="B88" s="38" t="s">
        <v>849</v>
      </c>
      <c r="C88" s="39">
        <v>88.67</v>
      </c>
      <c r="D88" s="39">
        <v>10.46</v>
      </c>
      <c r="E88" s="39">
        <v>0.45</v>
      </c>
      <c r="F88" s="39" t="s">
        <v>585</v>
      </c>
      <c r="G88" s="39">
        <v>0.08</v>
      </c>
      <c r="H88" s="39">
        <v>0.02</v>
      </c>
      <c r="I88" s="39">
        <v>0.27</v>
      </c>
      <c r="J88" s="39">
        <v>0.02</v>
      </c>
      <c r="K88" s="39" t="s">
        <v>585</v>
      </c>
      <c r="L88" s="35">
        <v>0.03</v>
      </c>
      <c r="M88" s="39" t="s">
        <v>585</v>
      </c>
      <c r="N88" s="30"/>
      <c r="O88" s="97"/>
    </row>
    <row r="89" spans="1:15" x14ac:dyDescent="0.25">
      <c r="A89" s="7"/>
      <c r="B89" s="38" t="s">
        <v>511</v>
      </c>
      <c r="C89" s="39">
        <v>93.06</v>
      </c>
      <c r="D89" s="39">
        <v>6.44</v>
      </c>
      <c r="E89" s="39">
        <v>0.28000000000000003</v>
      </c>
      <c r="F89" s="39">
        <v>0.08</v>
      </c>
      <c r="G89" s="39" t="s">
        <v>586</v>
      </c>
      <c r="H89" s="39">
        <v>0.04</v>
      </c>
      <c r="I89" s="39">
        <v>0.05</v>
      </c>
      <c r="J89" s="39">
        <v>0.02</v>
      </c>
      <c r="K89" s="39">
        <v>0.03</v>
      </c>
      <c r="L89" s="39" t="s">
        <v>585</v>
      </c>
      <c r="M89" s="39" t="s">
        <v>586</v>
      </c>
      <c r="N89" s="30"/>
      <c r="O89" s="97"/>
    </row>
    <row r="90" spans="1:15" x14ac:dyDescent="0.25">
      <c r="A90" s="66"/>
      <c r="B90" s="38" t="s">
        <v>851</v>
      </c>
      <c r="C90" s="39">
        <v>84.45</v>
      </c>
      <c r="D90" s="39">
        <v>14.3</v>
      </c>
      <c r="E90" s="39">
        <v>0.59</v>
      </c>
      <c r="F90" s="35" t="s">
        <v>585</v>
      </c>
      <c r="G90" s="39">
        <v>0.09</v>
      </c>
      <c r="H90" s="39">
        <v>0.08</v>
      </c>
      <c r="I90" s="39">
        <v>0.49</v>
      </c>
      <c r="J90" s="39" t="s">
        <v>585</v>
      </c>
      <c r="K90" s="39" t="s">
        <v>586</v>
      </c>
      <c r="L90" s="39" t="s">
        <v>586</v>
      </c>
      <c r="M90" s="39" t="s">
        <v>586</v>
      </c>
      <c r="N90" s="30"/>
      <c r="O90" s="97"/>
    </row>
    <row r="91" spans="1:15" x14ac:dyDescent="0.25">
      <c r="A91" s="66"/>
      <c r="J91" s="31"/>
      <c r="K91" s="32"/>
      <c r="L91" s="32"/>
      <c r="M91" s="32"/>
      <c r="N91" s="30"/>
      <c r="O91" s="16"/>
    </row>
    <row r="92" spans="1:15" x14ac:dyDescent="0.25">
      <c r="C92" s="48">
        <f>AVERAGE(C7:C90)</f>
        <v>85.299708860759495</v>
      </c>
      <c r="D92" s="48">
        <f>AVERAGE(D7:D90)</f>
        <v>13.070379746835442</v>
      </c>
      <c r="E92" s="48">
        <f>AVERAGE(E7:E90)</f>
        <v>0.38727272727272732</v>
      </c>
      <c r="F92" s="48">
        <f>AVERAGE(F7:F90)</f>
        <v>7.4999999999999997E-2</v>
      </c>
      <c r="G92" s="48">
        <f>AVERAGE(G7:G14,G16:G22,G24:G54,G59:G69,G71:G90)</f>
        <v>0.35721311475409834</v>
      </c>
      <c r="H92" s="48">
        <f>AVERAGE(H7:H90)</f>
        <v>3.4722222222222238E-2</v>
      </c>
      <c r="I92" s="48">
        <f>AVERAGE(I7:I90)</f>
        <v>0.36471428571428571</v>
      </c>
      <c r="N92" s="33"/>
      <c r="O92" s="16"/>
    </row>
    <row r="93" spans="1:15" x14ac:dyDescent="0.25">
      <c r="O93" s="16"/>
    </row>
    <row r="95" spans="1:15" x14ac:dyDescent="0.25">
      <c r="B95" s="28"/>
      <c r="C95" s="28"/>
      <c r="D95" s="28"/>
      <c r="E95" s="28"/>
      <c r="F95" s="28"/>
      <c r="G95" s="28"/>
      <c r="H95" s="28"/>
      <c r="I95" s="28"/>
      <c r="J95" s="28"/>
      <c r="K95" s="28"/>
      <c r="L95" s="28"/>
      <c r="M95" s="28"/>
    </row>
    <row r="96" spans="1:15" x14ac:dyDescent="0.25">
      <c r="B96" s="27"/>
      <c r="C96" s="27"/>
      <c r="D96" s="27"/>
      <c r="E96" s="27"/>
      <c r="F96" s="27"/>
      <c r="G96" s="27"/>
      <c r="H96" s="27"/>
      <c r="I96" s="27"/>
      <c r="J96" s="27"/>
      <c r="K96" s="27"/>
      <c r="L96" s="27"/>
      <c r="M96" s="27"/>
      <c r="N96" s="27"/>
    </row>
    <row r="97" spans="1:14" x14ac:dyDescent="0.25">
      <c r="B97" s="27"/>
      <c r="C97" s="44"/>
      <c r="D97" s="45"/>
      <c r="E97" s="45"/>
      <c r="F97" s="45"/>
      <c r="G97" s="45"/>
      <c r="H97" s="45"/>
      <c r="I97" s="45"/>
      <c r="J97" s="45"/>
      <c r="K97" s="45"/>
      <c r="L97" s="45"/>
      <c r="M97" s="45"/>
      <c r="N97" s="27"/>
    </row>
    <row r="98" spans="1:14" x14ac:dyDescent="0.25">
      <c r="B98" s="27"/>
      <c r="C98" s="44"/>
      <c r="D98" s="27"/>
      <c r="E98" s="27"/>
      <c r="F98" s="27"/>
      <c r="G98" s="27"/>
      <c r="H98" s="27"/>
      <c r="I98" s="27"/>
      <c r="J98" s="27"/>
      <c r="K98" s="27"/>
      <c r="L98" s="27"/>
      <c r="M98" s="27"/>
      <c r="N98" s="27"/>
    </row>
    <row r="99" spans="1:14" x14ac:dyDescent="0.25">
      <c r="A99" s="27"/>
      <c r="B99" s="27"/>
      <c r="C99" s="44"/>
      <c r="D99" s="27"/>
      <c r="E99" s="27"/>
      <c r="F99" s="27"/>
      <c r="G99" s="27"/>
      <c r="H99" s="27"/>
      <c r="I99" s="27"/>
      <c r="J99" s="27"/>
      <c r="K99" s="27"/>
      <c r="L99" s="27"/>
      <c r="M99" s="27"/>
      <c r="N99" s="27"/>
    </row>
    <row r="100" spans="1:14" x14ac:dyDescent="0.25">
      <c r="A100" s="27"/>
      <c r="B100" s="27"/>
      <c r="C100" s="44"/>
      <c r="D100" s="27"/>
      <c r="E100" s="27"/>
      <c r="F100" s="27"/>
      <c r="G100" s="27"/>
      <c r="H100" s="27"/>
      <c r="I100" s="27"/>
      <c r="J100" s="27"/>
      <c r="K100" s="27"/>
      <c r="L100" s="27"/>
      <c r="M100" s="27"/>
      <c r="N100" s="27"/>
    </row>
    <row r="101" spans="1:14" x14ac:dyDescent="0.25">
      <c r="A101" s="27"/>
      <c r="B101" s="27"/>
      <c r="C101" s="44"/>
      <c r="D101" s="27"/>
      <c r="E101" s="27"/>
      <c r="F101" s="27"/>
      <c r="G101" s="27"/>
      <c r="H101" s="27"/>
      <c r="I101" s="27"/>
      <c r="J101" s="27"/>
      <c r="K101" s="27"/>
      <c r="L101" s="27"/>
      <c r="M101" s="27"/>
      <c r="N101" s="27"/>
    </row>
    <row r="102" spans="1:14" x14ac:dyDescent="0.25">
      <c r="A102" s="27"/>
      <c r="B102" s="27"/>
      <c r="C102" s="44"/>
      <c r="D102" s="27"/>
      <c r="E102" s="27"/>
      <c r="F102" s="27"/>
      <c r="G102" s="27"/>
      <c r="H102" s="27"/>
      <c r="I102" s="27"/>
      <c r="J102" s="27"/>
      <c r="K102" s="27"/>
      <c r="L102" s="27"/>
      <c r="M102" s="27"/>
      <c r="N102" s="27"/>
    </row>
    <row r="103" spans="1:14" x14ac:dyDescent="0.25">
      <c r="A103" s="27"/>
      <c r="B103" s="27"/>
      <c r="C103" s="44"/>
      <c r="D103" s="27"/>
      <c r="E103" s="27"/>
      <c r="F103" s="27"/>
      <c r="G103" s="27"/>
      <c r="H103" s="27"/>
      <c r="I103" s="27"/>
      <c r="J103" s="27"/>
      <c r="K103" s="27"/>
      <c r="L103" s="27"/>
      <c r="M103" s="27"/>
      <c r="N103" s="27"/>
    </row>
    <row r="104" spans="1:14" x14ac:dyDescent="0.25">
      <c r="A104" s="27"/>
      <c r="B104" s="27"/>
      <c r="C104" s="44"/>
      <c r="D104" s="27"/>
      <c r="E104" s="27"/>
      <c r="F104" s="27"/>
      <c r="G104" s="27"/>
      <c r="H104" s="27"/>
      <c r="I104" s="27"/>
      <c r="J104" s="27"/>
      <c r="K104" s="27"/>
      <c r="L104" s="27"/>
      <c r="M104" s="27"/>
      <c r="N104" s="27"/>
    </row>
    <row r="105" spans="1:14" x14ac:dyDescent="0.25">
      <c r="A105" s="27"/>
      <c r="B105" s="27"/>
      <c r="C105" s="44"/>
      <c r="D105" s="27"/>
      <c r="E105" s="27"/>
      <c r="F105" s="27"/>
      <c r="G105" s="27"/>
      <c r="H105" s="27"/>
      <c r="I105" s="27"/>
      <c r="J105" s="27"/>
      <c r="K105" s="27"/>
      <c r="L105" s="27"/>
      <c r="M105" s="27"/>
      <c r="N105" s="27"/>
    </row>
    <row r="106" spans="1:14" x14ac:dyDescent="0.25">
      <c r="A106" s="27"/>
      <c r="B106" s="27"/>
      <c r="C106" s="44"/>
      <c r="D106" s="27"/>
      <c r="E106" s="27"/>
      <c r="F106" s="27"/>
      <c r="G106" s="27"/>
      <c r="H106" s="27"/>
      <c r="I106" s="27"/>
      <c r="J106" s="27"/>
      <c r="K106" s="27"/>
      <c r="L106" s="27"/>
      <c r="M106" s="27"/>
      <c r="N106" s="27"/>
    </row>
    <row r="107" spans="1:14" x14ac:dyDescent="0.25">
      <c r="A107" s="27"/>
      <c r="B107" s="27"/>
      <c r="C107" s="44"/>
      <c r="D107" s="27"/>
      <c r="E107" s="27"/>
      <c r="F107" s="27"/>
      <c r="G107" s="27"/>
      <c r="H107" s="27"/>
      <c r="I107" s="27"/>
      <c r="J107" s="27"/>
      <c r="K107" s="27"/>
      <c r="L107" s="27"/>
      <c r="M107" s="27"/>
      <c r="N107" s="27"/>
    </row>
    <row r="108" spans="1:14" x14ac:dyDescent="0.25">
      <c r="A108" s="27"/>
      <c r="B108" s="27"/>
      <c r="C108" s="44"/>
      <c r="D108" s="27"/>
      <c r="E108" s="27"/>
      <c r="F108" s="27"/>
      <c r="G108" s="27"/>
      <c r="H108" s="27"/>
      <c r="I108" s="27"/>
      <c r="J108" s="27"/>
      <c r="K108" s="27"/>
      <c r="L108" s="27"/>
      <c r="M108" s="27"/>
      <c r="N108" s="27"/>
    </row>
    <row r="109" spans="1:14" x14ac:dyDescent="0.25">
      <c r="A109" s="27"/>
      <c r="B109" s="27"/>
      <c r="C109" s="44"/>
      <c r="D109" s="27"/>
      <c r="E109" s="27"/>
      <c r="F109" s="27"/>
      <c r="G109" s="27"/>
      <c r="H109" s="27"/>
      <c r="I109" s="27"/>
      <c r="J109" s="27"/>
      <c r="K109" s="27"/>
      <c r="L109" s="27"/>
      <c r="M109" s="27"/>
      <c r="N109" s="27"/>
    </row>
    <row r="110" spans="1:14" x14ac:dyDescent="0.25">
      <c r="A110" s="27"/>
      <c r="B110" s="27"/>
      <c r="C110" s="44"/>
      <c r="D110" s="27"/>
      <c r="E110" s="27"/>
      <c r="F110" s="27"/>
      <c r="G110" s="27"/>
      <c r="H110" s="27"/>
      <c r="I110" s="27"/>
      <c r="J110" s="27"/>
      <c r="K110" s="27"/>
      <c r="L110" s="27"/>
      <c r="M110" s="27"/>
      <c r="N110" s="27"/>
    </row>
    <row r="111" spans="1:14" x14ac:dyDescent="0.25">
      <c r="A111" s="27"/>
      <c r="B111" s="27"/>
      <c r="C111" s="27"/>
      <c r="D111" s="27"/>
      <c r="E111" s="27"/>
      <c r="F111" s="27"/>
      <c r="G111" s="27"/>
      <c r="H111" s="27"/>
      <c r="I111" s="27"/>
      <c r="J111" s="27"/>
      <c r="K111" s="27"/>
      <c r="L111" s="27"/>
      <c r="M111" s="27"/>
      <c r="N111" s="27"/>
    </row>
    <row r="112" spans="1:14" x14ac:dyDescent="0.25">
      <c r="A112" s="27"/>
      <c r="B112" s="40"/>
      <c r="C112" s="42"/>
      <c r="D112" s="27"/>
      <c r="E112" s="27"/>
      <c r="F112" s="27"/>
      <c r="G112" s="27"/>
      <c r="H112" s="27"/>
      <c r="I112" s="27"/>
      <c r="J112" s="27"/>
      <c r="K112" s="27"/>
      <c r="L112" s="27"/>
      <c r="M112" s="27"/>
      <c r="N112" s="27"/>
    </row>
    <row r="113" spans="1:14" x14ac:dyDescent="0.25">
      <c r="A113" s="27"/>
      <c r="B113" s="41"/>
      <c r="C113" s="42"/>
      <c r="D113" s="27"/>
      <c r="E113" s="27"/>
      <c r="F113" s="27"/>
      <c r="G113" s="27"/>
      <c r="H113" s="27"/>
      <c r="I113" s="27"/>
      <c r="J113" s="27"/>
      <c r="K113" s="27"/>
      <c r="L113" s="27"/>
      <c r="M113" s="27"/>
      <c r="N113" s="27"/>
    </row>
    <row r="114" spans="1:14" x14ac:dyDescent="0.25">
      <c r="A114" s="27"/>
      <c r="B114" s="41"/>
      <c r="C114" s="42"/>
      <c r="D114" s="27"/>
      <c r="E114" s="27"/>
      <c r="F114" s="27"/>
      <c r="G114" s="27"/>
      <c r="H114" s="27"/>
      <c r="I114" s="27"/>
      <c r="J114" s="27"/>
      <c r="K114" s="27"/>
      <c r="L114" s="27"/>
      <c r="M114" s="27"/>
      <c r="N114" s="27"/>
    </row>
    <row r="115" spans="1:14" x14ac:dyDescent="0.25">
      <c r="A115" s="27"/>
      <c r="B115" s="41"/>
      <c r="C115" s="42"/>
      <c r="D115" s="27"/>
      <c r="E115" s="27"/>
      <c r="F115" s="27"/>
      <c r="G115" s="27"/>
      <c r="H115" s="27"/>
      <c r="I115" s="27"/>
      <c r="J115" s="27"/>
      <c r="K115" s="27"/>
      <c r="L115" s="27"/>
      <c r="M115" s="27"/>
      <c r="N115" s="27"/>
    </row>
    <row r="116" spans="1:14" x14ac:dyDescent="0.25">
      <c r="A116" s="27"/>
      <c r="B116" s="41"/>
      <c r="C116" s="42"/>
      <c r="D116" s="27"/>
      <c r="E116" s="27"/>
      <c r="F116" s="27"/>
      <c r="G116" s="27"/>
      <c r="H116" s="27"/>
      <c r="I116" s="27"/>
      <c r="J116" s="27"/>
      <c r="K116" s="27"/>
      <c r="L116" s="27"/>
      <c r="M116" s="27"/>
      <c r="N116" s="27"/>
    </row>
    <row r="117" spans="1:14" x14ac:dyDescent="0.25">
      <c r="A117" s="27"/>
      <c r="B117" s="41"/>
      <c r="C117" s="42"/>
      <c r="D117" s="27"/>
      <c r="E117" s="27"/>
      <c r="F117" s="27"/>
      <c r="G117" s="27"/>
      <c r="H117" s="27"/>
      <c r="I117" s="27"/>
      <c r="J117" s="27"/>
      <c r="K117" s="27"/>
      <c r="L117" s="27"/>
      <c r="M117" s="27"/>
      <c r="N117" s="27"/>
    </row>
    <row r="118" spans="1:14" x14ac:dyDescent="0.25">
      <c r="A118" s="27"/>
      <c r="B118" s="41"/>
      <c r="C118" s="42"/>
      <c r="D118" s="27"/>
      <c r="E118" s="27"/>
      <c r="F118" s="27"/>
      <c r="G118" s="27"/>
      <c r="H118" s="27"/>
      <c r="I118" s="27"/>
      <c r="J118" s="27"/>
      <c r="K118" s="27"/>
      <c r="L118" s="27"/>
      <c r="M118" s="27"/>
      <c r="N118" s="27"/>
    </row>
    <row r="119" spans="1:14" x14ac:dyDescent="0.25">
      <c r="A119" s="27"/>
      <c r="B119" s="41"/>
      <c r="C119" s="42"/>
      <c r="D119" s="27"/>
      <c r="E119" s="27"/>
      <c r="F119" s="27"/>
      <c r="G119" s="27"/>
      <c r="H119" s="27"/>
      <c r="I119" s="27"/>
      <c r="J119" s="27"/>
      <c r="K119" s="27"/>
      <c r="L119" s="27"/>
      <c r="M119" s="27"/>
      <c r="N119" s="27"/>
    </row>
    <row r="120" spans="1:14" x14ac:dyDescent="0.25">
      <c r="A120" s="27"/>
      <c r="B120" s="41"/>
      <c r="C120" s="42"/>
      <c r="D120" s="27"/>
      <c r="E120" s="27"/>
      <c r="F120" s="27"/>
      <c r="G120" s="27"/>
      <c r="H120" s="27"/>
      <c r="I120" s="27"/>
      <c r="J120" s="27"/>
      <c r="K120" s="27"/>
      <c r="L120" s="27"/>
      <c r="M120" s="27"/>
      <c r="N120" s="27"/>
    </row>
    <row r="121" spans="1:14" x14ac:dyDescent="0.25">
      <c r="A121" s="27"/>
      <c r="B121" s="41"/>
      <c r="C121" s="42"/>
      <c r="D121" s="27"/>
      <c r="E121" s="27"/>
      <c r="F121" s="27"/>
      <c r="G121" s="27"/>
      <c r="H121" s="27"/>
      <c r="I121" s="27"/>
      <c r="J121" s="27"/>
      <c r="K121" s="27"/>
      <c r="L121" s="27"/>
      <c r="M121" s="27"/>
      <c r="N121" s="27"/>
    </row>
    <row r="122" spans="1:14" x14ac:dyDescent="0.25">
      <c r="A122" s="27"/>
      <c r="B122" s="40"/>
      <c r="C122" s="42"/>
      <c r="D122" s="27"/>
      <c r="E122" s="27"/>
      <c r="F122" s="27"/>
      <c r="G122" s="27"/>
      <c r="H122" s="27"/>
      <c r="I122" s="27"/>
      <c r="J122" s="27"/>
      <c r="K122" s="27"/>
      <c r="L122" s="27"/>
      <c r="M122" s="27"/>
      <c r="N122" s="27"/>
    </row>
    <row r="123" spans="1:14" x14ac:dyDescent="0.25">
      <c r="A123" s="27"/>
      <c r="B123" s="41"/>
      <c r="C123" s="42"/>
      <c r="D123" s="27"/>
      <c r="E123" s="27"/>
      <c r="F123" s="27"/>
      <c r="G123" s="27"/>
      <c r="H123" s="27"/>
      <c r="I123" s="27"/>
      <c r="J123" s="27"/>
      <c r="K123" s="27"/>
      <c r="L123" s="27"/>
      <c r="M123" s="27"/>
      <c r="N123" s="27"/>
    </row>
    <row r="124" spans="1:14" x14ac:dyDescent="0.25">
      <c r="A124" s="27"/>
      <c r="B124" s="42"/>
      <c r="C124" s="42"/>
      <c r="D124" s="27"/>
      <c r="E124" s="27"/>
      <c r="F124" s="27"/>
      <c r="G124" s="27"/>
      <c r="H124" s="27"/>
      <c r="I124" s="27"/>
      <c r="J124" s="27"/>
      <c r="K124" s="27"/>
      <c r="L124" s="27"/>
      <c r="M124" s="27"/>
      <c r="N124" s="27"/>
    </row>
    <row r="125" spans="1:14" x14ac:dyDescent="0.25">
      <c r="A125" s="27"/>
      <c r="B125" s="42"/>
      <c r="C125" s="42"/>
      <c r="D125" s="27"/>
      <c r="E125" s="27"/>
      <c r="F125" s="27"/>
      <c r="G125" s="27"/>
      <c r="H125" s="27"/>
      <c r="I125" s="27"/>
      <c r="J125" s="27"/>
      <c r="K125" s="27"/>
      <c r="L125" s="27"/>
      <c r="M125" s="27"/>
      <c r="N125" s="27"/>
    </row>
    <row r="126" spans="1:14" x14ac:dyDescent="0.25">
      <c r="A126" s="27"/>
      <c r="B126" s="27"/>
      <c r="C126" s="27"/>
      <c r="D126" s="27"/>
      <c r="E126" s="27"/>
      <c r="F126" s="27"/>
      <c r="G126" s="27"/>
      <c r="H126" s="27"/>
      <c r="I126" s="27"/>
      <c r="J126" s="27"/>
      <c r="K126" s="27"/>
      <c r="L126" s="27"/>
      <c r="M126" s="27"/>
      <c r="N126" s="27"/>
    </row>
    <row r="127" spans="1:14" x14ac:dyDescent="0.25">
      <c r="A127" s="27"/>
      <c r="I127" s="48"/>
      <c r="N127" s="27"/>
    </row>
    <row r="128" spans="1:14" x14ac:dyDescent="0.25">
      <c r="A128" s="27"/>
    </row>
    <row r="129" spans="1:4" x14ac:dyDescent="0.25">
      <c r="A129" s="27"/>
    </row>
    <row r="130" spans="1:4" x14ac:dyDescent="0.25">
      <c r="A130" s="27"/>
      <c r="D130" s="4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158"/>
  <sheetViews>
    <sheetView zoomScale="64" workbookViewId="0">
      <selection activeCell="K1" sqref="K1:K1048576"/>
    </sheetView>
  </sheetViews>
  <sheetFormatPr defaultRowHeight="15" x14ac:dyDescent="0.25"/>
  <cols>
    <col min="1" max="1" width="19.42578125" customWidth="1"/>
    <col min="2" max="2" width="13.28515625" customWidth="1"/>
    <col min="3" max="3" width="8.28515625" customWidth="1"/>
    <col min="4" max="4" width="6.7109375" customWidth="1"/>
    <col min="5" max="5" width="8.28515625" customWidth="1"/>
    <col min="6" max="6" width="7.140625" customWidth="1"/>
    <col min="7" max="7" width="20" style="21" customWidth="1"/>
    <col min="8" max="8" width="20.28515625" style="21" customWidth="1"/>
    <col min="21" max="21" width="19" customWidth="1"/>
    <col min="28" max="28" width="13.85546875" customWidth="1"/>
    <col min="29" max="29" width="16.28515625" customWidth="1"/>
  </cols>
  <sheetData>
    <row r="2" spans="1:8" ht="30" x14ac:dyDescent="0.25">
      <c r="B2" s="21"/>
      <c r="C2" s="21" t="s">
        <v>614</v>
      </c>
      <c r="D2" s="21" t="s">
        <v>613</v>
      </c>
      <c r="E2" s="21" t="s">
        <v>616</v>
      </c>
      <c r="F2" s="21" t="s">
        <v>615</v>
      </c>
      <c r="G2" s="43" t="s">
        <v>444</v>
      </c>
      <c r="H2" s="43" t="s">
        <v>445</v>
      </c>
    </row>
    <row r="3" spans="1:8" ht="105" x14ac:dyDescent="0.25">
      <c r="A3" t="s">
        <v>62</v>
      </c>
      <c r="B3" s="22" t="s">
        <v>63</v>
      </c>
      <c r="C3" s="34">
        <v>84.68</v>
      </c>
      <c r="D3" s="34">
        <v>14.61</v>
      </c>
      <c r="E3" s="34">
        <v>0.2</v>
      </c>
      <c r="F3" s="34">
        <v>0.05</v>
      </c>
      <c r="G3" s="100" t="s">
        <v>1135</v>
      </c>
      <c r="H3" s="21" t="s">
        <v>1134</v>
      </c>
    </row>
    <row r="4" spans="1:8" ht="90" x14ac:dyDescent="0.25">
      <c r="B4" s="23" t="s">
        <v>73</v>
      </c>
      <c r="C4" s="34">
        <v>86.52</v>
      </c>
      <c r="D4" s="34">
        <v>13.09</v>
      </c>
      <c r="E4" s="34">
        <v>0.28000000000000003</v>
      </c>
      <c r="F4" s="20" t="s">
        <v>586</v>
      </c>
      <c r="G4" s="21" t="s">
        <v>1146</v>
      </c>
      <c r="H4" s="21" t="s">
        <v>1147</v>
      </c>
    </row>
    <row r="5" spans="1:8" ht="120" x14ac:dyDescent="0.25">
      <c r="B5" s="23" t="s">
        <v>74</v>
      </c>
      <c r="C5" s="34">
        <v>85.01</v>
      </c>
      <c r="D5" s="34">
        <v>14.56</v>
      </c>
      <c r="E5" s="34">
        <v>0.3</v>
      </c>
      <c r="F5" s="34">
        <v>0.04</v>
      </c>
      <c r="G5" s="21" t="s">
        <v>1130</v>
      </c>
      <c r="H5" s="21" t="s">
        <v>1131</v>
      </c>
    </row>
    <row r="6" spans="1:8" ht="45" x14ac:dyDescent="0.25">
      <c r="B6" s="23" t="s">
        <v>75</v>
      </c>
      <c r="C6" s="34">
        <v>85.72</v>
      </c>
      <c r="D6" s="34">
        <v>13.25</v>
      </c>
      <c r="E6" s="34">
        <v>0.2</v>
      </c>
      <c r="F6" s="34">
        <v>0.11</v>
      </c>
      <c r="G6" s="21" t="s">
        <v>1132</v>
      </c>
      <c r="H6" s="21" t="s">
        <v>386</v>
      </c>
    </row>
    <row r="7" spans="1:8" ht="180" x14ac:dyDescent="0.25">
      <c r="B7" s="23" t="s">
        <v>76</v>
      </c>
      <c r="C7" s="34">
        <v>86.02000000000001</v>
      </c>
      <c r="D7" s="34">
        <v>12.35</v>
      </c>
      <c r="E7" s="34">
        <v>0.9</v>
      </c>
      <c r="F7" s="34">
        <v>0.28999999999999998</v>
      </c>
      <c r="G7" s="21" t="s">
        <v>451</v>
      </c>
      <c r="H7" s="49" t="s">
        <v>519</v>
      </c>
    </row>
    <row r="8" spans="1:8" ht="180" x14ac:dyDescent="0.25">
      <c r="B8" s="23" t="s">
        <v>77</v>
      </c>
      <c r="C8" s="34">
        <v>84.52</v>
      </c>
      <c r="D8" s="34">
        <v>11.34</v>
      </c>
      <c r="E8" s="34">
        <v>1.06</v>
      </c>
      <c r="F8" s="34">
        <v>2.6</v>
      </c>
      <c r="G8" s="21" t="s">
        <v>450</v>
      </c>
      <c r="H8" s="49" t="s">
        <v>518</v>
      </c>
    </row>
    <row r="9" spans="1:8" ht="150" x14ac:dyDescent="0.25">
      <c r="B9" s="23" t="s">
        <v>78</v>
      </c>
      <c r="C9" s="34">
        <v>87.9</v>
      </c>
      <c r="D9" s="34">
        <v>11.73</v>
      </c>
      <c r="E9" s="34">
        <v>0.23</v>
      </c>
      <c r="F9" s="34">
        <v>0.08</v>
      </c>
      <c r="G9" s="21" t="s">
        <v>1060</v>
      </c>
      <c r="H9" s="49" t="s">
        <v>520</v>
      </c>
    </row>
    <row r="10" spans="1:8" ht="120" x14ac:dyDescent="0.25">
      <c r="B10" s="23" t="s">
        <v>79</v>
      </c>
      <c r="C10" s="34">
        <v>84.65</v>
      </c>
      <c r="D10" s="34">
        <v>14.37</v>
      </c>
      <c r="E10" s="34">
        <v>0.57999999999999996</v>
      </c>
      <c r="F10" s="34">
        <v>0.03</v>
      </c>
      <c r="G10" s="21" t="s">
        <v>1128</v>
      </c>
      <c r="H10" s="21" t="s">
        <v>1129</v>
      </c>
    </row>
    <row r="11" spans="1:8" ht="150" x14ac:dyDescent="0.25">
      <c r="B11" s="23" t="s">
        <v>80</v>
      </c>
      <c r="C11" s="34">
        <v>84.82</v>
      </c>
      <c r="D11" s="34">
        <v>13.85</v>
      </c>
      <c r="E11" s="34">
        <v>0.32</v>
      </c>
      <c r="F11" s="34">
        <v>0.11</v>
      </c>
      <c r="G11" s="21" t="s">
        <v>525</v>
      </c>
      <c r="H11" s="49" t="s">
        <v>524</v>
      </c>
    </row>
    <row r="12" spans="1:8" ht="120" x14ac:dyDescent="0.25">
      <c r="B12" s="23" t="s">
        <v>447</v>
      </c>
      <c r="C12" s="34">
        <v>79.03</v>
      </c>
      <c r="D12" s="34">
        <v>19.7</v>
      </c>
      <c r="E12" s="34">
        <v>0.22</v>
      </c>
      <c r="F12" s="34">
        <v>0.15</v>
      </c>
      <c r="G12" s="21" t="s">
        <v>448</v>
      </c>
      <c r="H12" s="21" t="s">
        <v>516</v>
      </c>
    </row>
    <row r="13" spans="1:8" ht="135" x14ac:dyDescent="0.25">
      <c r="B13" s="23" t="s">
        <v>106</v>
      </c>
      <c r="C13" s="34">
        <v>84.539999999999992</v>
      </c>
      <c r="D13" s="34">
        <v>14.39</v>
      </c>
      <c r="E13" s="34">
        <v>0.23</v>
      </c>
      <c r="F13" s="34">
        <v>0.33</v>
      </c>
      <c r="G13" s="21" t="s">
        <v>449</v>
      </c>
      <c r="H13" s="49" t="s">
        <v>517</v>
      </c>
    </row>
    <row r="14" spans="1:8" ht="120" x14ac:dyDescent="0.25">
      <c r="B14" s="23" t="s">
        <v>107</v>
      </c>
      <c r="C14" s="34">
        <v>83.44</v>
      </c>
      <c r="D14" s="35">
        <v>15.53</v>
      </c>
      <c r="E14" s="34">
        <v>0.26</v>
      </c>
      <c r="F14" s="34">
        <v>0.11</v>
      </c>
      <c r="G14" s="21" t="s">
        <v>446</v>
      </c>
      <c r="H14" s="49" t="s">
        <v>515</v>
      </c>
    </row>
    <row r="15" spans="1:8" ht="90" x14ac:dyDescent="0.25">
      <c r="B15" s="21" t="s">
        <v>381</v>
      </c>
      <c r="C15" s="34">
        <v>84</v>
      </c>
      <c r="D15" s="34">
        <v>15.04</v>
      </c>
      <c r="E15" s="34">
        <v>0.39</v>
      </c>
      <c r="F15" s="34">
        <v>0.19</v>
      </c>
      <c r="G15" s="21" t="s">
        <v>1126</v>
      </c>
      <c r="H15" s="21" t="s">
        <v>1127</v>
      </c>
    </row>
    <row r="16" spans="1:8" ht="90" x14ac:dyDescent="0.25">
      <c r="B16" s="23" t="s">
        <v>119</v>
      </c>
      <c r="C16" s="34">
        <v>84.72</v>
      </c>
      <c r="D16" s="34">
        <v>15.12</v>
      </c>
      <c r="E16" s="34">
        <v>0.09</v>
      </c>
      <c r="F16" s="34" t="s">
        <v>586</v>
      </c>
      <c r="G16" s="21" t="s">
        <v>1133</v>
      </c>
      <c r="H16" s="21" t="s">
        <v>1134</v>
      </c>
    </row>
    <row r="17" spans="1:8" ht="90" x14ac:dyDescent="0.25">
      <c r="B17" s="23" t="s">
        <v>120</v>
      </c>
      <c r="C17" s="34">
        <v>83.65</v>
      </c>
      <c r="D17" s="34">
        <v>15.35</v>
      </c>
      <c r="E17" s="34">
        <v>0.39</v>
      </c>
      <c r="F17" s="34">
        <v>0.17</v>
      </c>
      <c r="G17" s="21" t="s">
        <v>1144</v>
      </c>
      <c r="H17" s="21" t="s">
        <v>1145</v>
      </c>
    </row>
    <row r="18" spans="1:8" ht="90" x14ac:dyDescent="0.25">
      <c r="B18" s="23" t="s">
        <v>123</v>
      </c>
      <c r="C18" s="34">
        <v>88.47</v>
      </c>
      <c r="D18" s="34">
        <v>10.8</v>
      </c>
      <c r="E18" s="34">
        <v>0.2</v>
      </c>
      <c r="F18" s="34">
        <v>0.03</v>
      </c>
      <c r="G18" s="21" t="s">
        <v>1136</v>
      </c>
      <c r="H18" s="21" t="s">
        <v>1137</v>
      </c>
    </row>
    <row r="19" spans="1:8" ht="150" x14ac:dyDescent="0.25">
      <c r="B19" s="23" t="s">
        <v>124</v>
      </c>
      <c r="C19" s="34">
        <v>85.1</v>
      </c>
      <c r="D19" s="34">
        <v>13.61</v>
      </c>
      <c r="E19" s="34">
        <v>0.39</v>
      </c>
      <c r="F19" s="34">
        <v>0.15</v>
      </c>
      <c r="G19" s="21" t="s">
        <v>452</v>
      </c>
      <c r="H19" s="21" t="s">
        <v>521</v>
      </c>
    </row>
    <row r="20" spans="1:8" x14ac:dyDescent="0.25">
      <c r="B20" s="23" t="s">
        <v>125</v>
      </c>
      <c r="C20" s="34">
        <v>86.490000000000009</v>
      </c>
      <c r="D20" s="34">
        <v>12.27</v>
      </c>
      <c r="E20" s="34">
        <v>0.42</v>
      </c>
      <c r="F20" s="34">
        <v>0.05</v>
      </c>
    </row>
    <row r="21" spans="1:8" ht="120" x14ac:dyDescent="0.25">
      <c r="B21" s="23" t="s">
        <v>126</v>
      </c>
      <c r="C21" s="34">
        <v>85.27</v>
      </c>
      <c r="D21" s="34">
        <v>13.13</v>
      </c>
      <c r="E21" s="34">
        <v>0.92</v>
      </c>
      <c r="F21" s="34">
        <v>0.14000000000000001</v>
      </c>
      <c r="G21" s="21" t="s">
        <v>1138</v>
      </c>
      <c r="H21" s="21" t="s">
        <v>1139</v>
      </c>
    </row>
    <row r="22" spans="1:8" ht="135" x14ac:dyDescent="0.25">
      <c r="B22" s="23" t="s">
        <v>127</v>
      </c>
      <c r="C22" s="34">
        <v>82.89</v>
      </c>
      <c r="D22" s="34">
        <v>15.76</v>
      </c>
      <c r="E22" s="34">
        <v>0.51</v>
      </c>
      <c r="F22" s="34">
        <v>0.32</v>
      </c>
      <c r="G22" s="21" t="s">
        <v>454</v>
      </c>
      <c r="H22" s="49" t="s">
        <v>523</v>
      </c>
    </row>
    <row r="23" spans="1:8" ht="105" x14ac:dyDescent="0.25">
      <c r="B23" s="23" t="s">
        <v>128</v>
      </c>
      <c r="C23" s="34">
        <v>88.12</v>
      </c>
      <c r="D23" s="34">
        <v>7.96</v>
      </c>
      <c r="E23" s="34">
        <v>0.42</v>
      </c>
      <c r="F23" s="34">
        <v>3.3</v>
      </c>
      <c r="G23" s="21" t="s">
        <v>526</v>
      </c>
      <c r="H23" s="49" t="s">
        <v>527</v>
      </c>
    </row>
    <row r="24" spans="1:8" ht="90" x14ac:dyDescent="0.25">
      <c r="B24" s="24" t="s">
        <v>129</v>
      </c>
      <c r="C24" s="34">
        <v>83.289999999999992</v>
      </c>
      <c r="D24" s="34">
        <v>14.5</v>
      </c>
      <c r="E24" s="34">
        <v>0.31</v>
      </c>
      <c r="F24" s="34">
        <v>7.0000000000000007E-2</v>
      </c>
      <c r="G24" s="21" t="s">
        <v>1122</v>
      </c>
      <c r="H24" s="21" t="s">
        <v>1123</v>
      </c>
    </row>
    <row r="25" spans="1:8" ht="105" x14ac:dyDescent="0.25">
      <c r="B25" s="23" t="s">
        <v>121</v>
      </c>
      <c r="C25" s="34">
        <v>84.960000000000008</v>
      </c>
      <c r="D25" s="34">
        <v>14.52</v>
      </c>
      <c r="E25" s="34">
        <v>0.19</v>
      </c>
      <c r="F25" s="34">
        <v>0.14000000000000001</v>
      </c>
      <c r="G25" s="21" t="s">
        <v>453</v>
      </c>
      <c r="H25" s="21" t="s">
        <v>522</v>
      </c>
    </row>
    <row r="26" spans="1:8" ht="90" x14ac:dyDescent="0.25">
      <c r="B26" s="23" t="s">
        <v>122</v>
      </c>
      <c r="C26" s="34">
        <v>86.06</v>
      </c>
      <c r="D26" s="34">
        <v>12.5</v>
      </c>
      <c r="E26" s="34">
        <v>0.73</v>
      </c>
      <c r="F26" s="34">
        <v>0.25</v>
      </c>
      <c r="G26" s="21" t="s">
        <v>1124</v>
      </c>
      <c r="H26" s="21" t="s">
        <v>1125</v>
      </c>
    </row>
    <row r="27" spans="1:8" x14ac:dyDescent="0.25">
      <c r="B27" s="23"/>
      <c r="C27" s="23"/>
      <c r="D27" s="23"/>
      <c r="E27" s="23"/>
      <c r="F27" s="23"/>
    </row>
    <row r="28" spans="1:8" x14ac:dyDescent="0.25">
      <c r="B28" s="23"/>
      <c r="C28" s="23"/>
      <c r="D28" s="23"/>
      <c r="E28" s="23"/>
      <c r="F28" s="23"/>
    </row>
    <row r="29" spans="1:8" x14ac:dyDescent="0.25">
      <c r="B29" s="23"/>
      <c r="C29" s="23"/>
      <c r="D29" s="23"/>
      <c r="E29" s="23"/>
      <c r="F29" s="23"/>
    </row>
    <row r="30" spans="1:8" ht="210" x14ac:dyDescent="0.25">
      <c r="A30" s="25" t="s">
        <v>185</v>
      </c>
      <c r="B30" s="23" t="s">
        <v>186</v>
      </c>
      <c r="C30" s="39">
        <v>83.789999999999992</v>
      </c>
      <c r="D30" s="39">
        <v>14.87</v>
      </c>
      <c r="E30" s="39">
        <v>0.45</v>
      </c>
      <c r="F30" s="39">
        <v>0.33</v>
      </c>
      <c r="G30" s="21" t="s">
        <v>466</v>
      </c>
      <c r="H30" s="49" t="s">
        <v>543</v>
      </c>
    </row>
    <row r="31" spans="1:8" ht="135" x14ac:dyDescent="0.25">
      <c r="B31" s="23" t="s">
        <v>191</v>
      </c>
      <c r="C31" s="39">
        <v>83.78</v>
      </c>
      <c r="D31" s="39">
        <v>14.91</v>
      </c>
      <c r="E31" s="39">
        <v>0.45</v>
      </c>
      <c r="F31" s="39">
        <v>0.19</v>
      </c>
      <c r="G31" s="21" t="s">
        <v>463</v>
      </c>
      <c r="H31" s="49" t="s">
        <v>532</v>
      </c>
    </row>
    <row r="32" spans="1:8" x14ac:dyDescent="0.25">
      <c r="B32" s="23" t="s">
        <v>199</v>
      </c>
      <c r="C32" s="39">
        <v>78.009999999999991</v>
      </c>
      <c r="D32" s="39">
        <v>10.65</v>
      </c>
      <c r="E32" s="39">
        <v>0.26</v>
      </c>
      <c r="F32" s="39">
        <v>10.8</v>
      </c>
    </row>
    <row r="33" spans="2:8" ht="255" x14ac:dyDescent="0.25">
      <c r="B33" s="23" t="s">
        <v>204</v>
      </c>
      <c r="C33" s="39">
        <v>87.91</v>
      </c>
      <c r="D33" s="39">
        <v>11.83</v>
      </c>
      <c r="E33" s="39">
        <v>0.09</v>
      </c>
      <c r="F33" s="39">
        <v>0.03</v>
      </c>
      <c r="G33" s="21" t="s">
        <v>456</v>
      </c>
      <c r="H33" s="49" t="s">
        <v>534</v>
      </c>
    </row>
    <row r="34" spans="2:8" ht="120" x14ac:dyDescent="0.25">
      <c r="B34" s="23" t="s">
        <v>210</v>
      </c>
      <c r="C34" s="39">
        <v>85.460000000000008</v>
      </c>
      <c r="D34" s="39">
        <v>13.19</v>
      </c>
      <c r="E34" s="39">
        <v>0.62</v>
      </c>
      <c r="F34" s="39">
        <v>0.23</v>
      </c>
      <c r="G34" s="21" t="s">
        <v>457</v>
      </c>
      <c r="H34" s="49" t="s">
        <v>535</v>
      </c>
    </row>
    <row r="35" spans="2:8" ht="135" x14ac:dyDescent="0.25">
      <c r="B35" s="23" t="s">
        <v>218</v>
      </c>
      <c r="C35" s="39">
        <v>89.570000000000007</v>
      </c>
      <c r="D35" s="39">
        <v>10.06</v>
      </c>
      <c r="E35" s="39">
        <v>0.25</v>
      </c>
      <c r="F35" s="39">
        <v>0.03</v>
      </c>
      <c r="G35" s="21" t="s">
        <v>469</v>
      </c>
      <c r="H35" s="49" t="s">
        <v>547</v>
      </c>
    </row>
    <row r="36" spans="2:8" ht="135" x14ac:dyDescent="0.25">
      <c r="B36" s="23" t="s">
        <v>223</v>
      </c>
      <c r="C36" s="39">
        <v>83.14</v>
      </c>
      <c r="D36" s="39">
        <v>12.66</v>
      </c>
      <c r="E36" s="39">
        <v>0.64</v>
      </c>
      <c r="F36" s="39">
        <v>3.1</v>
      </c>
      <c r="G36" s="21" t="s">
        <v>470</v>
      </c>
      <c r="H36" s="49" t="s">
        <v>546</v>
      </c>
    </row>
    <row r="37" spans="2:8" ht="150" x14ac:dyDescent="0.25">
      <c r="B37" s="23" t="s">
        <v>231</v>
      </c>
      <c r="C37" s="39">
        <v>79.349999999999994</v>
      </c>
      <c r="D37" s="39">
        <v>8.23</v>
      </c>
      <c r="E37" s="39">
        <v>0.24</v>
      </c>
      <c r="F37" s="39">
        <v>11.5</v>
      </c>
      <c r="G37" s="21" t="s">
        <v>465</v>
      </c>
      <c r="H37" s="49" t="s">
        <v>542</v>
      </c>
    </row>
    <row r="38" spans="2:8" ht="165" x14ac:dyDescent="0.25">
      <c r="B38" s="23" t="s">
        <v>237</v>
      </c>
      <c r="C38" s="39">
        <v>84.43</v>
      </c>
      <c r="D38" s="39">
        <v>14.34</v>
      </c>
      <c r="E38" s="39">
        <v>0.43</v>
      </c>
      <c r="F38" s="39">
        <v>0.21</v>
      </c>
      <c r="G38" s="21" t="s">
        <v>461</v>
      </c>
      <c r="H38" s="49" t="s">
        <v>530</v>
      </c>
    </row>
    <row r="39" spans="2:8" ht="165" x14ac:dyDescent="0.25">
      <c r="B39" s="23" t="s">
        <v>242</v>
      </c>
      <c r="C39" s="39">
        <v>81.790000000000006</v>
      </c>
      <c r="D39" s="39">
        <v>14</v>
      </c>
      <c r="E39" s="39">
        <v>0.32</v>
      </c>
      <c r="F39" s="39">
        <v>0.51</v>
      </c>
      <c r="G39" s="21" t="s">
        <v>462</v>
      </c>
      <c r="H39" s="49" t="s">
        <v>531</v>
      </c>
    </row>
    <row r="40" spans="2:8" ht="150" x14ac:dyDescent="0.25">
      <c r="B40" s="23" t="s">
        <v>248</v>
      </c>
      <c r="C40" s="39">
        <v>85.06</v>
      </c>
      <c r="D40" s="39">
        <v>13.27</v>
      </c>
      <c r="E40" s="39">
        <v>0.71</v>
      </c>
      <c r="F40" s="39">
        <v>0.61</v>
      </c>
      <c r="G40" s="21" t="s">
        <v>455</v>
      </c>
      <c r="H40" s="49" t="s">
        <v>533</v>
      </c>
    </row>
    <row r="41" spans="2:8" ht="120" x14ac:dyDescent="0.25">
      <c r="B41" s="23" t="s">
        <v>255</v>
      </c>
      <c r="C41" s="39">
        <v>85.11</v>
      </c>
      <c r="D41" s="39">
        <v>13.38</v>
      </c>
      <c r="E41" s="39">
        <v>0.31</v>
      </c>
      <c r="F41" s="39">
        <v>0.37</v>
      </c>
      <c r="G41" s="21" t="s">
        <v>460</v>
      </c>
      <c r="H41" s="50" t="s">
        <v>540</v>
      </c>
    </row>
    <row r="42" spans="2:8" ht="105" x14ac:dyDescent="0.25">
      <c r="B42" s="23" t="s">
        <v>260</v>
      </c>
      <c r="C42" s="39">
        <v>84.87</v>
      </c>
      <c r="D42" s="39">
        <v>14.44</v>
      </c>
      <c r="E42" s="39">
        <v>0.34</v>
      </c>
      <c r="F42" s="39" t="s">
        <v>585</v>
      </c>
      <c r="G42" s="21" t="s">
        <v>537</v>
      </c>
      <c r="H42" s="49" t="s">
        <v>536</v>
      </c>
    </row>
    <row r="43" spans="2:8" ht="120" x14ac:dyDescent="0.25">
      <c r="B43" s="23" t="s">
        <v>266</v>
      </c>
      <c r="C43" s="34">
        <v>84.37</v>
      </c>
      <c r="D43" s="34">
        <v>14.65</v>
      </c>
      <c r="E43" s="34">
        <v>0.38</v>
      </c>
      <c r="F43" s="34">
        <v>0.06</v>
      </c>
      <c r="G43" s="21" t="s">
        <v>1141</v>
      </c>
      <c r="H43" s="21" t="s">
        <v>1140</v>
      </c>
    </row>
    <row r="44" spans="2:8" ht="90" x14ac:dyDescent="0.25">
      <c r="B44" s="23" t="s">
        <v>274</v>
      </c>
      <c r="C44" s="34">
        <v>88.71</v>
      </c>
      <c r="D44" s="34">
        <v>10.3</v>
      </c>
      <c r="E44" s="34">
        <v>0.38</v>
      </c>
      <c r="F44" s="20" t="s">
        <v>585</v>
      </c>
      <c r="G44" s="21" t="s">
        <v>1142</v>
      </c>
      <c r="H44" s="21" t="s">
        <v>1143</v>
      </c>
    </row>
    <row r="45" spans="2:8" ht="90" x14ac:dyDescent="0.25">
      <c r="B45" s="23" t="s">
        <v>278</v>
      </c>
      <c r="C45" s="39">
        <v>88.89</v>
      </c>
      <c r="D45" s="39">
        <v>9.61</v>
      </c>
      <c r="E45" s="39">
        <v>0.18</v>
      </c>
      <c r="F45" s="39">
        <v>0.4</v>
      </c>
      <c r="G45" s="21" t="s">
        <v>458</v>
      </c>
      <c r="H45" s="21" t="s">
        <v>538</v>
      </c>
    </row>
    <row r="46" spans="2:8" x14ac:dyDescent="0.25">
      <c r="B46" s="23" t="s">
        <v>283</v>
      </c>
      <c r="C46" s="39">
        <v>84.42</v>
      </c>
      <c r="D46" s="39">
        <v>12.81</v>
      </c>
      <c r="E46" s="39">
        <v>0.41</v>
      </c>
      <c r="F46" s="39">
        <v>0.16</v>
      </c>
    </row>
    <row r="47" spans="2:8" ht="120" x14ac:dyDescent="0.25">
      <c r="B47" s="23" t="s">
        <v>290</v>
      </c>
      <c r="C47" s="39">
        <v>87.81</v>
      </c>
      <c r="D47" s="39">
        <v>11.56</v>
      </c>
      <c r="E47" s="39">
        <v>0.15</v>
      </c>
      <c r="F47" s="39">
        <v>0.09</v>
      </c>
      <c r="G47" s="21" t="s">
        <v>467</v>
      </c>
      <c r="H47" s="49" t="s">
        <v>544</v>
      </c>
    </row>
    <row r="48" spans="2:8" ht="105" x14ac:dyDescent="0.25">
      <c r="B48" s="23" t="s">
        <v>296</v>
      </c>
      <c r="C48" s="39">
        <v>83.78</v>
      </c>
      <c r="D48" s="39">
        <v>14.84</v>
      </c>
      <c r="E48" s="39">
        <v>0.35</v>
      </c>
      <c r="F48" s="39">
        <v>0.16</v>
      </c>
      <c r="G48" s="21" t="s">
        <v>459</v>
      </c>
      <c r="H48" s="21" t="s">
        <v>539</v>
      </c>
    </row>
    <row r="49" spans="1:8" ht="120" x14ac:dyDescent="0.25">
      <c r="B49" s="23" t="s">
        <v>300</v>
      </c>
      <c r="C49" s="39">
        <v>91.15</v>
      </c>
      <c r="D49" s="39">
        <v>8.41</v>
      </c>
      <c r="E49" s="39">
        <v>0.32</v>
      </c>
      <c r="F49" s="39" t="s">
        <v>586</v>
      </c>
      <c r="G49" s="21" t="s">
        <v>528</v>
      </c>
      <c r="H49" s="49" t="s">
        <v>529</v>
      </c>
    </row>
    <row r="50" spans="1:8" ht="105" x14ac:dyDescent="0.25">
      <c r="B50" s="23" t="s">
        <v>302</v>
      </c>
      <c r="C50" s="39">
        <v>84.66</v>
      </c>
      <c r="D50" s="39">
        <v>14.11</v>
      </c>
      <c r="E50" s="39">
        <v>0.32</v>
      </c>
      <c r="F50" s="39">
        <v>0.25</v>
      </c>
      <c r="G50" s="21" t="s">
        <v>464</v>
      </c>
      <c r="H50" s="49" t="s">
        <v>541</v>
      </c>
    </row>
    <row r="51" spans="1:8" ht="135" x14ac:dyDescent="0.25">
      <c r="B51" s="23" t="s">
        <v>307</v>
      </c>
      <c r="C51" s="39">
        <v>87.84</v>
      </c>
      <c r="D51" s="39">
        <v>11.79</v>
      </c>
      <c r="E51" s="39">
        <v>0.08</v>
      </c>
      <c r="F51" s="39">
        <v>7.0000000000000007E-2</v>
      </c>
      <c r="G51" s="21" t="s">
        <v>468</v>
      </c>
      <c r="H51" s="49" t="s">
        <v>545</v>
      </c>
    </row>
    <row r="52" spans="1:8" ht="105" x14ac:dyDescent="0.25">
      <c r="B52" s="23" t="s">
        <v>312</v>
      </c>
      <c r="C52" s="39">
        <v>85.17</v>
      </c>
      <c r="D52" s="39">
        <v>14.67</v>
      </c>
      <c r="E52" s="39">
        <v>7.0000000000000007E-2</v>
      </c>
      <c r="F52" s="39">
        <v>0.03</v>
      </c>
      <c r="G52" s="21" t="s">
        <v>1148</v>
      </c>
      <c r="H52" s="21" t="s">
        <v>1149</v>
      </c>
    </row>
    <row r="53" spans="1:8" x14ac:dyDescent="0.25">
      <c r="B53" s="23" t="s">
        <v>317</v>
      </c>
      <c r="C53" s="39">
        <v>84.07</v>
      </c>
      <c r="D53" s="39">
        <v>14.43</v>
      </c>
      <c r="E53" s="39">
        <v>0.63</v>
      </c>
      <c r="F53" s="39">
        <v>0.15</v>
      </c>
    </row>
    <row r="57" spans="1:8" ht="150" x14ac:dyDescent="0.25">
      <c r="A57" s="25" t="s">
        <v>471</v>
      </c>
      <c r="B57" t="s">
        <v>472</v>
      </c>
      <c r="C57" s="34">
        <v>85.240000000000009</v>
      </c>
      <c r="D57" s="34">
        <v>13.4</v>
      </c>
      <c r="E57" s="34">
        <v>0.33</v>
      </c>
      <c r="F57" s="34">
        <v>0.1</v>
      </c>
      <c r="G57" s="21" t="s">
        <v>476</v>
      </c>
      <c r="H57" s="49" t="s">
        <v>548</v>
      </c>
    </row>
    <row r="58" spans="1:8" ht="120" x14ac:dyDescent="0.25">
      <c r="B58" t="s">
        <v>473</v>
      </c>
      <c r="C58" s="34">
        <v>86.26</v>
      </c>
      <c r="D58" s="34">
        <v>12.29</v>
      </c>
      <c r="E58" s="34">
        <v>0.42</v>
      </c>
      <c r="F58" s="34">
        <v>0.14000000000000001</v>
      </c>
      <c r="G58" s="21" t="s">
        <v>477</v>
      </c>
      <c r="H58" s="49" t="s">
        <v>549</v>
      </c>
    </row>
    <row r="59" spans="1:8" ht="135" x14ac:dyDescent="0.25">
      <c r="B59" t="s">
        <v>474</v>
      </c>
      <c r="C59" s="34">
        <v>88.79</v>
      </c>
      <c r="D59" s="34">
        <v>9.6999999999999993</v>
      </c>
      <c r="E59" s="34">
        <v>0.81</v>
      </c>
      <c r="F59" s="34">
        <v>0.22</v>
      </c>
      <c r="G59" s="21" t="s">
        <v>478</v>
      </c>
      <c r="H59" s="49" t="s">
        <v>550</v>
      </c>
    </row>
    <row r="60" spans="1:8" ht="150" x14ac:dyDescent="0.25">
      <c r="B60" t="s">
        <v>475</v>
      </c>
      <c r="C60" s="34">
        <v>86.79</v>
      </c>
      <c r="D60" s="34">
        <v>11.87</v>
      </c>
      <c r="E60" s="34">
        <v>0.28000000000000003</v>
      </c>
      <c r="F60" s="34">
        <v>7.0000000000000007E-2</v>
      </c>
      <c r="G60" s="21" t="s">
        <v>479</v>
      </c>
      <c r="H60" s="21" t="s">
        <v>551</v>
      </c>
    </row>
    <row r="61" spans="1:8" ht="120" x14ac:dyDescent="0.25">
      <c r="B61" t="s">
        <v>480</v>
      </c>
      <c r="C61" s="34">
        <v>87.58</v>
      </c>
      <c r="D61" s="34">
        <v>11.39</v>
      </c>
      <c r="E61" s="34">
        <v>0.25</v>
      </c>
      <c r="F61" s="34">
        <v>0.13</v>
      </c>
      <c r="G61" s="21" t="s">
        <v>481</v>
      </c>
      <c r="H61" s="21" t="s">
        <v>552</v>
      </c>
    </row>
    <row r="62" spans="1:8" ht="105" x14ac:dyDescent="0.25">
      <c r="B62" t="s">
        <v>482</v>
      </c>
      <c r="C62" s="34">
        <v>82.7</v>
      </c>
      <c r="D62" s="34">
        <v>15.67</v>
      </c>
      <c r="E62" s="34">
        <v>0.36</v>
      </c>
      <c r="F62" s="34">
        <v>0.37</v>
      </c>
      <c r="G62" s="21" t="s">
        <v>483</v>
      </c>
      <c r="H62" s="21" t="s">
        <v>553</v>
      </c>
    </row>
    <row r="63" spans="1:8" ht="135" x14ac:dyDescent="0.25">
      <c r="B63" t="s">
        <v>554</v>
      </c>
      <c r="C63" s="34">
        <v>84.33</v>
      </c>
      <c r="D63" s="34">
        <v>14</v>
      </c>
      <c r="E63" s="34">
        <v>0.64</v>
      </c>
      <c r="F63" s="34">
        <v>0.09</v>
      </c>
      <c r="G63" s="21" t="s">
        <v>555</v>
      </c>
      <c r="H63" s="49" t="s">
        <v>556</v>
      </c>
    </row>
    <row r="64" spans="1:8" ht="60" x14ac:dyDescent="0.25">
      <c r="B64" t="s">
        <v>484</v>
      </c>
      <c r="C64" s="34">
        <v>78.59</v>
      </c>
      <c r="D64" s="34">
        <v>12.5</v>
      </c>
      <c r="E64" s="34">
        <v>0.48</v>
      </c>
      <c r="F64" s="34">
        <v>8.1</v>
      </c>
      <c r="G64" s="21" t="s">
        <v>485</v>
      </c>
      <c r="H64" s="21" t="s">
        <v>557</v>
      </c>
    </row>
    <row r="65" spans="1:11" ht="90" x14ac:dyDescent="0.25">
      <c r="B65">
        <v>1955.48</v>
      </c>
      <c r="C65" s="34">
        <v>85.11</v>
      </c>
      <c r="D65" s="34">
        <v>13.37</v>
      </c>
      <c r="E65" s="34">
        <v>0.51</v>
      </c>
      <c r="F65" s="34">
        <v>0.26</v>
      </c>
      <c r="G65" s="21" t="s">
        <v>487</v>
      </c>
      <c r="H65" s="49" t="s">
        <v>558</v>
      </c>
    </row>
    <row r="66" spans="1:11" ht="135" x14ac:dyDescent="0.25">
      <c r="B66" t="s">
        <v>560</v>
      </c>
      <c r="C66" s="34">
        <v>84.21</v>
      </c>
      <c r="D66" s="34">
        <v>14.75</v>
      </c>
      <c r="E66" s="34">
        <v>0.4</v>
      </c>
      <c r="F66" s="34" t="s">
        <v>586</v>
      </c>
      <c r="H66" s="49" t="s">
        <v>559</v>
      </c>
    </row>
    <row r="67" spans="1:11" ht="120" x14ac:dyDescent="0.25">
      <c r="B67" t="s">
        <v>486</v>
      </c>
      <c r="C67" s="34">
        <v>81.070000000000007</v>
      </c>
      <c r="D67" s="34">
        <v>17.82</v>
      </c>
      <c r="E67" s="34">
        <v>0.39</v>
      </c>
      <c r="F67" s="34" t="s">
        <v>586</v>
      </c>
      <c r="G67" s="21" t="s">
        <v>488</v>
      </c>
      <c r="H67" s="49" t="s">
        <v>561</v>
      </c>
    </row>
    <row r="68" spans="1:11" ht="150" x14ac:dyDescent="0.25">
      <c r="B68" t="s">
        <v>489</v>
      </c>
      <c r="C68" s="34">
        <v>86.19</v>
      </c>
      <c r="D68" s="34">
        <v>12.68</v>
      </c>
      <c r="E68" s="34">
        <v>0.3</v>
      </c>
      <c r="F68" s="34">
        <v>0.12</v>
      </c>
      <c r="G68" s="21" t="s">
        <v>490</v>
      </c>
      <c r="H68" s="49" t="s">
        <v>562</v>
      </c>
    </row>
    <row r="69" spans="1:11" ht="105" x14ac:dyDescent="0.25">
      <c r="B69" t="s">
        <v>491</v>
      </c>
      <c r="C69" s="34">
        <v>84.14</v>
      </c>
      <c r="D69" s="34">
        <v>14.53</v>
      </c>
      <c r="E69" s="34">
        <v>0.31</v>
      </c>
      <c r="F69" s="34">
        <v>0.13</v>
      </c>
      <c r="G69" s="21" t="s">
        <v>492</v>
      </c>
      <c r="H69" s="49" t="s">
        <v>563</v>
      </c>
    </row>
    <row r="70" spans="1:11" ht="105" x14ac:dyDescent="0.25">
      <c r="B70" t="s">
        <v>591</v>
      </c>
      <c r="C70" s="34">
        <v>86.48</v>
      </c>
      <c r="D70" s="34">
        <v>12.91</v>
      </c>
      <c r="E70" s="34">
        <v>0.27</v>
      </c>
      <c r="F70" s="34">
        <v>0.08</v>
      </c>
      <c r="G70" s="21" t="s">
        <v>493</v>
      </c>
      <c r="H70" s="49" t="s">
        <v>564</v>
      </c>
    </row>
    <row r="71" spans="1:11" ht="90" x14ac:dyDescent="0.25">
      <c r="B71" t="s">
        <v>494</v>
      </c>
      <c r="C71" s="34">
        <v>81.52000000000001</v>
      </c>
      <c r="D71" s="34">
        <v>16.940000000000001</v>
      </c>
      <c r="E71" s="34">
        <v>0.57999999999999996</v>
      </c>
      <c r="F71" s="34">
        <v>0.15</v>
      </c>
      <c r="G71" s="21" t="s">
        <v>495</v>
      </c>
      <c r="H71" s="49" t="s">
        <v>565</v>
      </c>
    </row>
    <row r="75" spans="1:11" ht="90" x14ac:dyDescent="0.25">
      <c r="A75" t="s">
        <v>496</v>
      </c>
      <c r="B75" s="26" t="s">
        <v>497</v>
      </c>
      <c r="C75" s="39">
        <v>84.12</v>
      </c>
      <c r="D75" s="39">
        <v>13.94</v>
      </c>
      <c r="E75" s="39">
        <v>0.17</v>
      </c>
      <c r="F75" s="39">
        <v>1</v>
      </c>
      <c r="G75" s="21" t="s">
        <v>498</v>
      </c>
      <c r="H75" s="21" t="s">
        <v>566</v>
      </c>
      <c r="K75" s="97"/>
    </row>
    <row r="76" spans="1:11" ht="105" x14ac:dyDescent="0.25">
      <c r="B76" s="26" t="s">
        <v>499</v>
      </c>
      <c r="C76" s="39">
        <v>86.32</v>
      </c>
      <c r="D76" s="39">
        <v>13.24</v>
      </c>
      <c r="E76" s="39">
        <v>0.23</v>
      </c>
      <c r="F76" s="39" t="s">
        <v>586</v>
      </c>
      <c r="G76" s="21" t="s">
        <v>500</v>
      </c>
      <c r="H76" s="21" t="s">
        <v>567</v>
      </c>
      <c r="K76" s="97"/>
    </row>
    <row r="77" spans="1:11" ht="180" x14ac:dyDescent="0.25">
      <c r="B77" s="26" t="s">
        <v>501</v>
      </c>
      <c r="C77" s="39">
        <v>87.016999999999996</v>
      </c>
      <c r="D77" s="39">
        <v>12.31</v>
      </c>
      <c r="E77" s="39">
        <v>0.1</v>
      </c>
      <c r="F77" s="39">
        <v>0.2</v>
      </c>
      <c r="G77" s="21" t="s">
        <v>502</v>
      </c>
      <c r="H77" s="49" t="s">
        <v>568</v>
      </c>
      <c r="K77" s="97"/>
    </row>
    <row r="78" spans="1:11" ht="105" x14ac:dyDescent="0.25">
      <c r="B78" s="26" t="s">
        <v>503</v>
      </c>
      <c r="C78" s="39">
        <v>88.08</v>
      </c>
      <c r="D78" s="39">
        <v>11.52</v>
      </c>
      <c r="E78" s="39">
        <v>0.2</v>
      </c>
      <c r="F78" s="39" t="s">
        <v>586</v>
      </c>
      <c r="G78" s="21" t="s">
        <v>504</v>
      </c>
      <c r="H78" s="21" t="s">
        <v>569</v>
      </c>
      <c r="K78" s="97"/>
    </row>
    <row r="79" spans="1:11" ht="75" x14ac:dyDescent="0.25">
      <c r="B79" s="26" t="s">
        <v>505</v>
      </c>
      <c r="C79" s="39">
        <v>87.19</v>
      </c>
      <c r="D79" s="39">
        <v>11.6</v>
      </c>
      <c r="E79" s="39">
        <v>0.56000000000000005</v>
      </c>
      <c r="F79" s="39">
        <v>0.16</v>
      </c>
      <c r="G79" s="21" t="s">
        <v>506</v>
      </c>
      <c r="H79" s="21" t="s">
        <v>569</v>
      </c>
      <c r="K79" s="97"/>
    </row>
    <row r="80" spans="1:11" ht="135" x14ac:dyDescent="0.25">
      <c r="B80" s="26" t="s">
        <v>507</v>
      </c>
      <c r="C80" s="39">
        <v>85.29</v>
      </c>
      <c r="D80" s="39">
        <v>13.21</v>
      </c>
      <c r="E80" s="39">
        <v>0.44</v>
      </c>
      <c r="F80" s="39" t="s">
        <v>585</v>
      </c>
      <c r="G80" s="21" t="s">
        <v>508</v>
      </c>
      <c r="H80" s="21" t="s">
        <v>570</v>
      </c>
      <c r="K80" s="97"/>
    </row>
    <row r="81" spans="1:11" ht="135" x14ac:dyDescent="0.25">
      <c r="B81" s="26" t="s">
        <v>509</v>
      </c>
      <c r="C81" s="39">
        <v>88.67</v>
      </c>
      <c r="D81" s="39">
        <v>10.46</v>
      </c>
      <c r="E81" s="39">
        <v>0.45</v>
      </c>
      <c r="F81" s="39">
        <v>0.08</v>
      </c>
      <c r="G81" s="21" t="s">
        <v>510</v>
      </c>
      <c r="H81" s="21" t="s">
        <v>569</v>
      </c>
      <c r="K81" s="97"/>
    </row>
    <row r="82" spans="1:11" ht="75" x14ac:dyDescent="0.25">
      <c r="B82" s="26" t="s">
        <v>511</v>
      </c>
      <c r="C82" s="39">
        <v>93.06</v>
      </c>
      <c r="D82" s="39">
        <v>6.44</v>
      </c>
      <c r="E82" s="39">
        <v>0.28000000000000003</v>
      </c>
      <c r="F82" s="39" t="s">
        <v>586</v>
      </c>
      <c r="G82" s="21" t="s">
        <v>512</v>
      </c>
      <c r="H82" s="49" t="s">
        <v>571</v>
      </c>
      <c r="K82" s="97"/>
    </row>
    <row r="83" spans="1:11" ht="90" x14ac:dyDescent="0.25">
      <c r="B83" s="26" t="s">
        <v>513</v>
      </c>
      <c r="C83" s="47">
        <v>84.45</v>
      </c>
      <c r="D83" s="47">
        <v>14.3</v>
      </c>
      <c r="E83" s="47">
        <v>0.59</v>
      </c>
      <c r="F83" s="39">
        <v>0.09</v>
      </c>
      <c r="G83" s="21" t="s">
        <v>514</v>
      </c>
      <c r="H83" s="49" t="s">
        <v>572</v>
      </c>
      <c r="K83" s="97"/>
    </row>
    <row r="84" spans="1:11" x14ac:dyDescent="0.25">
      <c r="B84" s="26"/>
      <c r="C84" s="47"/>
      <c r="D84" s="47"/>
      <c r="E84" s="64"/>
      <c r="F84" s="46"/>
      <c r="H84" s="51"/>
    </row>
    <row r="85" spans="1:11" x14ac:dyDescent="0.25">
      <c r="A85" t="s">
        <v>816</v>
      </c>
      <c r="B85" s="16">
        <v>1927.2593999999999</v>
      </c>
      <c r="C85" s="93">
        <v>84.59</v>
      </c>
      <c r="D85" s="93">
        <v>14.06</v>
      </c>
      <c r="E85" s="93">
        <v>0.39</v>
      </c>
      <c r="F85" s="93">
        <v>0.13</v>
      </c>
      <c r="G85" s="51"/>
      <c r="H85"/>
    </row>
    <row r="86" spans="1:11" x14ac:dyDescent="0.25">
      <c r="B86" s="16">
        <v>1927.2566999999999</v>
      </c>
      <c r="C86" s="93">
        <v>84.490000000000009</v>
      </c>
      <c r="D86" s="93">
        <v>14.09</v>
      </c>
      <c r="E86" s="93">
        <v>0.62</v>
      </c>
      <c r="F86" s="93">
        <v>0.38</v>
      </c>
      <c r="G86" s="51"/>
      <c r="H86"/>
    </row>
    <row r="87" spans="1:11" x14ac:dyDescent="0.25">
      <c r="B87" s="16">
        <v>1927.2570000000001</v>
      </c>
      <c r="C87" s="93">
        <v>87.18</v>
      </c>
      <c r="D87" s="93">
        <v>12.24</v>
      </c>
      <c r="E87" s="94" t="s">
        <v>585</v>
      </c>
      <c r="F87" s="94" t="s">
        <v>585</v>
      </c>
      <c r="G87" s="51"/>
      <c r="H87"/>
    </row>
    <row r="88" spans="1:11" x14ac:dyDescent="0.25">
      <c r="B88" s="94">
        <v>1961.498</v>
      </c>
      <c r="C88" s="93">
        <v>84.33</v>
      </c>
      <c r="D88" s="93">
        <v>14.79</v>
      </c>
      <c r="E88" s="94">
        <v>0.35</v>
      </c>
      <c r="F88" s="94" t="s">
        <v>586</v>
      </c>
      <c r="H88"/>
    </row>
    <row r="89" spans="1:11" x14ac:dyDescent="0.25">
      <c r="G89"/>
      <c r="H89"/>
    </row>
    <row r="90" spans="1:11" x14ac:dyDescent="0.25">
      <c r="G90"/>
      <c r="H90"/>
    </row>
    <row r="91" spans="1:11" x14ac:dyDescent="0.25">
      <c r="G91"/>
      <c r="H91"/>
    </row>
    <row r="92" spans="1:11" x14ac:dyDescent="0.25">
      <c r="G92"/>
      <c r="H92"/>
    </row>
    <row r="93" spans="1:11" x14ac:dyDescent="0.25">
      <c r="G93"/>
      <c r="H93"/>
    </row>
    <row r="94" spans="1:11" x14ac:dyDescent="0.25">
      <c r="G94"/>
      <c r="H94"/>
    </row>
    <row r="95" spans="1:11" x14ac:dyDescent="0.25">
      <c r="G95"/>
      <c r="H95"/>
    </row>
    <row r="96" spans="1:11" x14ac:dyDescent="0.25">
      <c r="G96"/>
      <c r="H96"/>
    </row>
    <row r="97" spans="7:8" x14ac:dyDescent="0.25">
      <c r="G97"/>
      <c r="H97"/>
    </row>
    <row r="98" spans="7:8" x14ac:dyDescent="0.25">
      <c r="G98"/>
      <c r="H98"/>
    </row>
    <row r="99" spans="7:8" x14ac:dyDescent="0.25">
      <c r="G99"/>
      <c r="H99"/>
    </row>
    <row r="100" spans="7:8" x14ac:dyDescent="0.25">
      <c r="G100"/>
      <c r="H100"/>
    </row>
    <row r="101" spans="7:8" x14ac:dyDescent="0.25">
      <c r="G101"/>
      <c r="H101"/>
    </row>
    <row r="102" spans="7:8" x14ac:dyDescent="0.25">
      <c r="G102"/>
      <c r="H102"/>
    </row>
    <row r="103" spans="7:8" x14ac:dyDescent="0.25">
      <c r="G103"/>
      <c r="H103"/>
    </row>
    <row r="104" spans="7:8" x14ac:dyDescent="0.25">
      <c r="G104"/>
      <c r="H104"/>
    </row>
    <row r="105" spans="7:8" x14ac:dyDescent="0.25">
      <c r="G105"/>
      <c r="H105"/>
    </row>
    <row r="106" spans="7:8" x14ac:dyDescent="0.25">
      <c r="G106"/>
      <c r="H106"/>
    </row>
    <row r="107" spans="7:8" x14ac:dyDescent="0.25">
      <c r="G107"/>
      <c r="H107"/>
    </row>
    <row r="108" spans="7:8" x14ac:dyDescent="0.25">
      <c r="G108"/>
      <c r="H108"/>
    </row>
    <row r="109" spans="7:8" x14ac:dyDescent="0.25">
      <c r="G109"/>
      <c r="H109"/>
    </row>
    <row r="110" spans="7:8" x14ac:dyDescent="0.25">
      <c r="G110"/>
      <c r="H110"/>
    </row>
    <row r="111" spans="7:8" x14ac:dyDescent="0.25">
      <c r="G111"/>
      <c r="H111"/>
    </row>
    <row r="112" spans="7:8" x14ac:dyDescent="0.25">
      <c r="G112"/>
      <c r="H112"/>
    </row>
    <row r="113" spans="7:38" x14ac:dyDescent="0.25">
      <c r="G113"/>
      <c r="H113"/>
    </row>
    <row r="114" spans="7:38" x14ac:dyDescent="0.25">
      <c r="G114"/>
      <c r="H114"/>
    </row>
    <row r="115" spans="7:38" x14ac:dyDescent="0.25">
      <c r="G115"/>
      <c r="H115"/>
      <c r="AL115" s="53"/>
    </row>
    <row r="116" spans="7:38" x14ac:dyDescent="0.25">
      <c r="G116"/>
      <c r="H116"/>
      <c r="AL116" s="53"/>
    </row>
    <row r="117" spans="7:38" x14ac:dyDescent="0.25">
      <c r="G117"/>
      <c r="H117"/>
      <c r="AL117" s="53"/>
    </row>
    <row r="118" spans="7:38" x14ac:dyDescent="0.25">
      <c r="G118"/>
      <c r="H118"/>
      <c r="AL118" s="101"/>
    </row>
    <row r="119" spans="7:38" x14ac:dyDescent="0.25">
      <c r="G119"/>
      <c r="H119"/>
    </row>
    <row r="120" spans="7:38" x14ac:dyDescent="0.25">
      <c r="G120"/>
      <c r="H120"/>
    </row>
    <row r="121" spans="7:38" x14ac:dyDescent="0.25">
      <c r="G121"/>
      <c r="H121"/>
    </row>
    <row r="122" spans="7:38" x14ac:dyDescent="0.25">
      <c r="G122"/>
      <c r="H122"/>
    </row>
    <row r="123" spans="7:38" x14ac:dyDescent="0.25">
      <c r="G123"/>
      <c r="H123"/>
    </row>
    <row r="124" spans="7:38" x14ac:dyDescent="0.25">
      <c r="G124"/>
      <c r="H124"/>
    </row>
    <row r="125" spans="7:38" x14ac:dyDescent="0.25">
      <c r="G125"/>
      <c r="H125"/>
    </row>
    <row r="126" spans="7:38" x14ac:dyDescent="0.25">
      <c r="G126"/>
      <c r="H126"/>
    </row>
    <row r="127" spans="7:38" x14ac:dyDescent="0.25">
      <c r="G127"/>
      <c r="H127"/>
    </row>
    <row r="128" spans="7:38" x14ac:dyDescent="0.25">
      <c r="G128"/>
      <c r="H128"/>
    </row>
    <row r="129" spans="7:8" ht="31.5" customHeight="1" x14ac:dyDescent="0.25">
      <c r="G129"/>
      <c r="H129"/>
    </row>
    <row r="130" spans="7:8" ht="31.5" customHeight="1" x14ac:dyDescent="0.25">
      <c r="G130"/>
      <c r="H130"/>
    </row>
    <row r="131" spans="7:8" ht="52.5" customHeight="1" x14ac:dyDescent="0.25">
      <c r="G131"/>
      <c r="H131"/>
    </row>
    <row r="132" spans="7:8" x14ac:dyDescent="0.25">
      <c r="G132"/>
      <c r="H132"/>
    </row>
    <row r="133" spans="7:8" ht="21" customHeight="1" x14ac:dyDescent="0.25">
      <c r="G133"/>
      <c r="H133"/>
    </row>
    <row r="134" spans="7:8" x14ac:dyDescent="0.25">
      <c r="G134"/>
      <c r="H134"/>
    </row>
    <row r="135" spans="7:8" x14ac:dyDescent="0.25">
      <c r="G135"/>
      <c r="H135"/>
    </row>
    <row r="136" spans="7:8" x14ac:dyDescent="0.25">
      <c r="G136"/>
      <c r="H136"/>
    </row>
    <row r="137" spans="7:8" ht="52.5" customHeight="1" x14ac:dyDescent="0.25">
      <c r="G137"/>
      <c r="H137"/>
    </row>
    <row r="138" spans="7:8" ht="42" customHeight="1" x14ac:dyDescent="0.25">
      <c r="G138"/>
      <c r="H138"/>
    </row>
    <row r="139" spans="7:8" ht="42" customHeight="1" x14ac:dyDescent="0.25">
      <c r="G139"/>
      <c r="H139"/>
    </row>
    <row r="140" spans="7:8" x14ac:dyDescent="0.25">
      <c r="G140"/>
      <c r="H140"/>
    </row>
    <row r="141" spans="7:8" x14ac:dyDescent="0.25">
      <c r="G141"/>
      <c r="H141"/>
    </row>
    <row r="142" spans="7:8" x14ac:dyDescent="0.25">
      <c r="G142"/>
      <c r="H142"/>
    </row>
    <row r="143" spans="7:8" x14ac:dyDescent="0.25">
      <c r="G143"/>
      <c r="H143"/>
    </row>
    <row r="144" spans="7:8" x14ac:dyDescent="0.25">
      <c r="G144"/>
      <c r="H144"/>
    </row>
    <row r="145" spans="7:8" ht="42" customHeight="1" x14ac:dyDescent="0.25">
      <c r="G145"/>
      <c r="H145"/>
    </row>
    <row r="146" spans="7:8" x14ac:dyDescent="0.25">
      <c r="G146"/>
      <c r="H146"/>
    </row>
    <row r="147" spans="7:8" ht="42" customHeight="1" x14ac:dyDescent="0.25">
      <c r="G147"/>
      <c r="H147"/>
    </row>
    <row r="148" spans="7:8" ht="31.5" customHeight="1" x14ac:dyDescent="0.25">
      <c r="G148"/>
      <c r="H148"/>
    </row>
    <row r="149" spans="7:8" x14ac:dyDescent="0.25">
      <c r="G149"/>
      <c r="H149"/>
    </row>
    <row r="150" spans="7:8" ht="42" customHeight="1" x14ac:dyDescent="0.25">
      <c r="G150"/>
      <c r="H150"/>
    </row>
    <row r="151" spans="7:8" ht="42" customHeight="1" x14ac:dyDescent="0.25">
      <c r="G151"/>
      <c r="H151"/>
    </row>
    <row r="152" spans="7:8" ht="31.5" customHeight="1" x14ac:dyDescent="0.25">
      <c r="G152"/>
      <c r="H152"/>
    </row>
    <row r="153" spans="7:8" x14ac:dyDescent="0.25">
      <c r="G153"/>
      <c r="H153"/>
    </row>
    <row r="154" spans="7:8" ht="52.5" customHeight="1" x14ac:dyDescent="0.25">
      <c r="G154"/>
      <c r="H154"/>
    </row>
    <row r="155" spans="7:8" ht="42" customHeight="1" x14ac:dyDescent="0.25">
      <c r="G155"/>
      <c r="H155"/>
    </row>
    <row r="156" spans="7:8" x14ac:dyDescent="0.25">
      <c r="G156"/>
      <c r="H156"/>
    </row>
    <row r="157" spans="7:8" x14ac:dyDescent="0.25">
      <c r="G157"/>
      <c r="H157"/>
    </row>
    <row r="158" spans="7:8" ht="52.5" customHeight="1" x14ac:dyDescent="0.25">
      <c r="G158"/>
      <c r="H158"/>
    </row>
  </sheetData>
  <sortState ref="B98:H109">
    <sortCondition ref="B98:B109"/>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2"/>
  <sheetViews>
    <sheetView topLeftCell="A107" zoomScale="53" zoomScaleNormal="85" workbookViewId="0">
      <selection activeCell="M249" sqref="M249"/>
    </sheetView>
  </sheetViews>
  <sheetFormatPr defaultRowHeight="15" x14ac:dyDescent="0.25"/>
  <cols>
    <col min="1" max="1" width="20.28515625" customWidth="1"/>
    <col min="2" max="2" width="19.140625" customWidth="1"/>
    <col min="3" max="3" width="41.5703125" customWidth="1"/>
    <col min="4" max="4" width="41.28515625" customWidth="1"/>
    <col min="5" max="5" width="26.42578125" customWidth="1"/>
    <col min="6" max="6" width="20.7109375" customWidth="1"/>
    <col min="7" max="7" width="21.28515625" customWidth="1"/>
    <col min="8" max="8" width="28.5703125" customWidth="1"/>
    <col min="9" max="9" width="28.7109375" customWidth="1"/>
    <col min="10" max="10" width="20.28515625" customWidth="1"/>
    <col min="11" max="11" width="35.42578125" customWidth="1"/>
    <col min="12" max="12" width="36" customWidth="1"/>
    <col min="13" max="13" width="27.28515625" customWidth="1"/>
    <col min="14" max="15" width="11.28515625" customWidth="1"/>
    <col min="16" max="16" width="21.5703125" customWidth="1"/>
  </cols>
  <sheetData>
    <row r="1" spans="1:13" ht="18.75" x14ac:dyDescent="0.3">
      <c r="A1" s="9" t="s">
        <v>6</v>
      </c>
    </row>
    <row r="2" spans="1:13" s="10" customFormat="1" x14ac:dyDescent="0.25">
      <c r="A2" s="8" t="s">
        <v>32</v>
      </c>
      <c r="B2" s="8" t="s">
        <v>31</v>
      </c>
      <c r="C2" s="8" t="s">
        <v>0</v>
      </c>
      <c r="D2" s="8" t="s">
        <v>1</v>
      </c>
      <c r="E2" s="8" t="s">
        <v>2</v>
      </c>
      <c r="F2" s="8" t="s">
        <v>3</v>
      </c>
      <c r="G2" s="8" t="s">
        <v>4</v>
      </c>
      <c r="H2" s="8" t="s">
        <v>5</v>
      </c>
      <c r="I2" s="8" t="s">
        <v>34</v>
      </c>
      <c r="J2" s="8" t="s">
        <v>30</v>
      </c>
      <c r="K2" s="8" t="s">
        <v>54</v>
      </c>
      <c r="L2" s="8" t="s">
        <v>176</v>
      </c>
      <c r="M2" s="8"/>
    </row>
    <row r="3" spans="1:13" s="1" customFormat="1" x14ac:dyDescent="0.25">
      <c r="A3" s="1" t="s">
        <v>33</v>
      </c>
      <c r="B3" s="1" t="s">
        <v>28</v>
      </c>
      <c r="C3" s="1">
        <v>107.03</v>
      </c>
      <c r="D3" s="1">
        <v>52.61</v>
      </c>
      <c r="E3" s="1">
        <v>22</v>
      </c>
      <c r="F3" s="1">
        <v>6.5</v>
      </c>
      <c r="G3" s="1">
        <v>0.9</v>
      </c>
      <c r="H3" s="1">
        <v>229.6</v>
      </c>
      <c r="I3" s="1" t="s">
        <v>58</v>
      </c>
      <c r="K3" s="1" t="s">
        <v>29</v>
      </c>
    </row>
    <row r="4" spans="1:13" s="1" customFormat="1" x14ac:dyDescent="0.25">
      <c r="A4" s="1" t="s">
        <v>33</v>
      </c>
      <c r="B4" s="1" t="s">
        <v>45</v>
      </c>
      <c r="C4" s="1">
        <v>155.72</v>
      </c>
      <c r="D4" s="1">
        <v>65.59</v>
      </c>
      <c r="E4" s="1">
        <v>24</v>
      </c>
      <c r="F4" s="1">
        <v>5.73</v>
      </c>
      <c r="G4" s="1">
        <v>1.0900000000000001</v>
      </c>
      <c r="H4" s="1">
        <v>432.7</v>
      </c>
      <c r="I4" s="1" t="s">
        <v>59</v>
      </c>
      <c r="J4" s="1" t="s">
        <v>44</v>
      </c>
      <c r="K4" s="1" t="s">
        <v>29</v>
      </c>
    </row>
    <row r="5" spans="1:13" s="1" customFormat="1" x14ac:dyDescent="0.25">
      <c r="A5" s="1" t="s">
        <v>55</v>
      </c>
      <c r="B5" s="1" t="s">
        <v>56</v>
      </c>
      <c r="C5" s="1" t="s">
        <v>57</v>
      </c>
      <c r="D5" s="1">
        <v>38.44</v>
      </c>
      <c r="E5" s="1" t="s">
        <v>40</v>
      </c>
      <c r="F5" s="1" t="s">
        <v>40</v>
      </c>
      <c r="G5" s="1">
        <v>0.85</v>
      </c>
      <c r="H5" s="1">
        <v>79.400000000000006</v>
      </c>
      <c r="I5" s="1" t="s">
        <v>60</v>
      </c>
      <c r="K5" s="1" t="s">
        <v>29</v>
      </c>
    </row>
    <row r="7" spans="1:13" x14ac:dyDescent="0.25">
      <c r="A7" s="1" t="s">
        <v>62</v>
      </c>
      <c r="B7" s="7" t="s">
        <v>63</v>
      </c>
      <c r="C7">
        <f>95.78+62.62</f>
        <v>158.4</v>
      </c>
      <c r="D7" s="1">
        <v>50.78</v>
      </c>
      <c r="E7">
        <v>27.11</v>
      </c>
      <c r="F7">
        <v>8.25</v>
      </c>
      <c r="G7" s="1">
        <v>2.0299999999999998</v>
      </c>
      <c r="H7" s="1">
        <v>463.1</v>
      </c>
      <c r="I7" s="1" t="s">
        <v>65</v>
      </c>
      <c r="J7" t="s">
        <v>429</v>
      </c>
      <c r="K7" s="1" t="s">
        <v>29</v>
      </c>
      <c r="L7" t="s">
        <v>180</v>
      </c>
      <c r="M7" s="1"/>
    </row>
    <row r="8" spans="1:13" x14ac:dyDescent="0.25">
      <c r="B8" s="3" t="s">
        <v>73</v>
      </c>
      <c r="C8">
        <f>93.43+70.73</f>
        <v>164.16000000000003</v>
      </c>
      <c r="D8" s="1">
        <v>61.97</v>
      </c>
      <c r="E8" s="1">
        <v>23.88</v>
      </c>
      <c r="F8" s="1">
        <v>7.05</v>
      </c>
      <c r="G8" s="1">
        <v>1.1000000000000001</v>
      </c>
      <c r="H8" s="1">
        <v>443.4</v>
      </c>
      <c r="I8" s="1" t="s">
        <v>330</v>
      </c>
      <c r="J8" s="5" t="s">
        <v>416</v>
      </c>
      <c r="K8" s="1" t="s">
        <v>29</v>
      </c>
      <c r="L8" t="s">
        <v>181</v>
      </c>
      <c r="M8" s="1"/>
    </row>
    <row r="9" spans="1:13" x14ac:dyDescent="0.25">
      <c r="B9" s="3" t="s">
        <v>74</v>
      </c>
      <c r="C9">
        <f>92.83+81.33</f>
        <v>174.16</v>
      </c>
      <c r="D9" s="1">
        <v>58.55</v>
      </c>
      <c r="E9" s="1">
        <v>27.08</v>
      </c>
      <c r="F9" s="1">
        <v>8.44</v>
      </c>
      <c r="G9" s="1">
        <v>3.26</v>
      </c>
      <c r="H9" s="1">
        <v>519.4</v>
      </c>
      <c r="I9" t="s">
        <v>332</v>
      </c>
      <c r="J9" s="5" t="s">
        <v>323</v>
      </c>
      <c r="K9" s="1" t="s">
        <v>29</v>
      </c>
      <c r="L9" s="1" t="s">
        <v>177</v>
      </c>
      <c r="M9" s="1"/>
    </row>
    <row r="10" spans="1:13" x14ac:dyDescent="0.25">
      <c r="B10" s="3" t="s">
        <v>75</v>
      </c>
      <c r="C10">
        <v>142.88</v>
      </c>
      <c r="D10" s="1">
        <v>56.07</v>
      </c>
      <c r="E10" s="1">
        <v>26.83</v>
      </c>
      <c r="F10" s="1">
        <v>6.25</v>
      </c>
      <c r="G10" s="1">
        <v>1.32</v>
      </c>
      <c r="H10" s="1">
        <v>397.5</v>
      </c>
      <c r="I10" s="1" t="s">
        <v>331</v>
      </c>
      <c r="J10" s="5" t="s">
        <v>430</v>
      </c>
      <c r="K10" s="1" t="s">
        <v>29</v>
      </c>
      <c r="L10" s="1" t="s">
        <v>178</v>
      </c>
      <c r="M10" s="1"/>
    </row>
    <row r="11" spans="1:13" x14ac:dyDescent="0.25">
      <c r="B11" s="3" t="s">
        <v>76</v>
      </c>
      <c r="C11">
        <v>153.04</v>
      </c>
      <c r="D11" s="1">
        <v>57.52</v>
      </c>
      <c r="E11" s="1">
        <v>24.43</v>
      </c>
      <c r="F11" s="1">
        <v>5.81</v>
      </c>
      <c r="G11" s="1">
        <v>2.8</v>
      </c>
      <c r="H11" s="1">
        <v>393.5</v>
      </c>
      <c r="I11" t="s">
        <v>335</v>
      </c>
      <c r="J11" s="5" t="s">
        <v>419</v>
      </c>
      <c r="K11" s="1" t="s">
        <v>29</v>
      </c>
      <c r="L11" t="s">
        <v>184</v>
      </c>
      <c r="M11" s="1"/>
    </row>
    <row r="12" spans="1:13" x14ac:dyDescent="0.25">
      <c r="B12" s="3" t="s">
        <v>77</v>
      </c>
      <c r="C12">
        <v>140.13999999999999</v>
      </c>
      <c r="D12" s="1">
        <v>51.85</v>
      </c>
      <c r="E12" s="1">
        <v>26.54</v>
      </c>
      <c r="F12" s="1">
        <v>7.47</v>
      </c>
      <c r="G12" s="1">
        <v>4.28</v>
      </c>
      <c r="H12" s="1">
        <v>343.9</v>
      </c>
      <c r="I12" t="s">
        <v>95</v>
      </c>
      <c r="J12" s="5" t="s">
        <v>435</v>
      </c>
      <c r="K12" s="1" t="s">
        <v>29</v>
      </c>
      <c r="L12" s="17" t="s">
        <v>347</v>
      </c>
      <c r="M12" s="1"/>
    </row>
    <row r="13" spans="1:13" x14ac:dyDescent="0.25">
      <c r="B13" s="11" t="s">
        <v>78</v>
      </c>
      <c r="C13">
        <v>141.57</v>
      </c>
      <c r="D13" s="1">
        <v>54.62</v>
      </c>
      <c r="E13" s="1">
        <v>25.64</v>
      </c>
      <c r="F13" s="1">
        <v>5.0999999999999996</v>
      </c>
      <c r="G13" s="1">
        <v>0.71</v>
      </c>
      <c r="H13" s="1">
        <v>324.39999999999998</v>
      </c>
      <c r="I13" t="s">
        <v>100</v>
      </c>
      <c r="J13" s="5" t="s">
        <v>420</v>
      </c>
      <c r="K13" s="1" t="s">
        <v>29</v>
      </c>
      <c r="L13" s="17" t="s">
        <v>348</v>
      </c>
      <c r="M13" s="1"/>
    </row>
    <row r="14" spans="1:13" x14ac:dyDescent="0.25">
      <c r="B14" s="3" t="s">
        <v>79</v>
      </c>
      <c r="C14">
        <f>96.39+61.63</f>
        <v>158.02000000000001</v>
      </c>
      <c r="D14" s="1">
        <v>53.85</v>
      </c>
      <c r="E14" s="1">
        <v>26.09</v>
      </c>
      <c r="F14" s="1">
        <v>8.34</v>
      </c>
      <c r="G14" s="1">
        <v>2.25</v>
      </c>
      <c r="H14" s="1">
        <v>438.5</v>
      </c>
      <c r="I14" t="s">
        <v>413</v>
      </c>
      <c r="J14" s="5" t="s">
        <v>418</v>
      </c>
      <c r="K14" s="1" t="s">
        <v>29</v>
      </c>
      <c r="L14" t="s">
        <v>438</v>
      </c>
      <c r="M14" s="1"/>
    </row>
    <row r="15" spans="1:13" x14ac:dyDescent="0.25">
      <c r="B15" s="3" t="s">
        <v>80</v>
      </c>
      <c r="C15">
        <f>93.15+71.69</f>
        <v>164.84</v>
      </c>
      <c r="D15" s="1">
        <v>63.05</v>
      </c>
      <c r="E15" s="1">
        <v>27.62</v>
      </c>
      <c r="F15" s="1">
        <v>8.4700000000000006</v>
      </c>
      <c r="G15" s="1">
        <v>2.64</v>
      </c>
      <c r="H15" s="1">
        <v>481.6</v>
      </c>
      <c r="I15" t="s">
        <v>410</v>
      </c>
      <c r="J15" s="5" t="s">
        <v>417</v>
      </c>
      <c r="K15" s="1" t="s">
        <v>29</v>
      </c>
      <c r="L15" t="s">
        <v>439</v>
      </c>
      <c r="M15" s="1"/>
    </row>
    <row r="16" spans="1:13" x14ac:dyDescent="0.25">
      <c r="B16" s="3" t="s">
        <v>81</v>
      </c>
      <c r="C16">
        <v>127.67</v>
      </c>
      <c r="D16" s="1">
        <v>47.94</v>
      </c>
      <c r="E16" s="1">
        <v>26.06</v>
      </c>
      <c r="F16" s="1">
        <v>3.77</v>
      </c>
      <c r="G16" s="1">
        <v>1.63</v>
      </c>
      <c r="H16" s="1">
        <v>256.5</v>
      </c>
      <c r="I16" t="s">
        <v>399</v>
      </c>
      <c r="J16" s="5" t="s">
        <v>416</v>
      </c>
      <c r="K16" s="1" t="s">
        <v>29</v>
      </c>
      <c r="L16" t="s">
        <v>440</v>
      </c>
      <c r="M16" s="1"/>
    </row>
    <row r="17" spans="1:13" x14ac:dyDescent="0.25">
      <c r="M17" s="1"/>
    </row>
    <row r="18" spans="1:13" x14ac:dyDescent="0.25">
      <c r="A18" t="s">
        <v>105</v>
      </c>
      <c r="B18" s="3" t="s">
        <v>106</v>
      </c>
      <c r="C18">
        <v>132.69999999999999</v>
      </c>
      <c r="D18">
        <v>45.22</v>
      </c>
      <c r="E18">
        <v>24.28</v>
      </c>
      <c r="F18">
        <v>8.92</v>
      </c>
      <c r="G18">
        <v>2.4</v>
      </c>
      <c r="H18">
        <v>341.6</v>
      </c>
      <c r="I18" t="s">
        <v>108</v>
      </c>
      <c r="J18" s="5" t="s">
        <v>431</v>
      </c>
      <c r="K18" s="1" t="s">
        <v>29</v>
      </c>
      <c r="L18" s="17" t="s">
        <v>349</v>
      </c>
      <c r="M18" s="1"/>
    </row>
    <row r="19" spans="1:13" x14ac:dyDescent="0.25">
      <c r="B19" s="3" t="s">
        <v>107</v>
      </c>
      <c r="C19" t="s">
        <v>112</v>
      </c>
      <c r="D19">
        <v>34.450000000000003</v>
      </c>
      <c r="E19" t="s">
        <v>40</v>
      </c>
      <c r="F19" t="s">
        <v>40</v>
      </c>
      <c r="G19">
        <v>4.79</v>
      </c>
      <c r="H19">
        <v>116.1</v>
      </c>
      <c r="I19" t="s">
        <v>113</v>
      </c>
      <c r="J19" s="5" t="s">
        <v>417</v>
      </c>
      <c r="K19" s="1" t="s">
        <v>29</v>
      </c>
      <c r="L19" s="17" t="s">
        <v>349</v>
      </c>
      <c r="M19" s="1"/>
    </row>
    <row r="20" spans="1:13" x14ac:dyDescent="0.25">
      <c r="B20" s="3"/>
      <c r="J20" s="5"/>
      <c r="K20" s="1"/>
      <c r="L20" s="17"/>
      <c r="M20" s="1"/>
    </row>
    <row r="21" spans="1:13" x14ac:dyDescent="0.25">
      <c r="A21" t="s">
        <v>380</v>
      </c>
      <c r="B21" t="s">
        <v>381</v>
      </c>
      <c r="C21">
        <v>153.68</v>
      </c>
      <c r="D21">
        <v>57.37</v>
      </c>
      <c r="E21">
        <v>26.91</v>
      </c>
      <c r="F21">
        <v>7.04</v>
      </c>
      <c r="G21">
        <v>1.39</v>
      </c>
      <c r="H21">
        <v>412.2</v>
      </c>
      <c r="I21" t="s">
        <v>388</v>
      </c>
      <c r="J21" s="5" t="s">
        <v>417</v>
      </c>
      <c r="K21" s="1" t="s">
        <v>29</v>
      </c>
      <c r="L21" t="s">
        <v>441</v>
      </c>
      <c r="M21" s="1"/>
    </row>
    <row r="22" spans="1:13" x14ac:dyDescent="0.25">
      <c r="K22" s="1"/>
      <c r="M22" s="1"/>
    </row>
    <row r="23" spans="1:13" x14ac:dyDescent="0.25">
      <c r="A23" t="s">
        <v>62</v>
      </c>
      <c r="B23" s="3" t="s">
        <v>119</v>
      </c>
      <c r="C23">
        <f>94.61+62.73</f>
        <v>157.34</v>
      </c>
      <c r="D23">
        <v>63.89</v>
      </c>
      <c r="E23">
        <v>22.6</v>
      </c>
      <c r="F23">
        <v>4.6399999999999997</v>
      </c>
      <c r="G23">
        <v>1.72</v>
      </c>
      <c r="H23">
        <v>316.3</v>
      </c>
      <c r="I23" t="s">
        <v>130</v>
      </c>
      <c r="J23" s="5" t="s">
        <v>419</v>
      </c>
      <c r="K23" s="1" t="s">
        <v>29</v>
      </c>
      <c r="L23" s="17" t="s">
        <v>350</v>
      </c>
      <c r="M23" s="1"/>
    </row>
    <row r="24" spans="1:13" x14ac:dyDescent="0.25">
      <c r="B24" s="3" t="s">
        <v>120</v>
      </c>
      <c r="C24">
        <v>144.74</v>
      </c>
      <c r="D24">
        <v>59.79</v>
      </c>
      <c r="E24">
        <v>23.59</v>
      </c>
      <c r="F24">
        <v>7.87</v>
      </c>
      <c r="G24">
        <v>1.02</v>
      </c>
      <c r="H24">
        <v>375.3</v>
      </c>
      <c r="I24" t="s">
        <v>136</v>
      </c>
      <c r="J24" s="5" t="s">
        <v>426</v>
      </c>
      <c r="K24" s="1" t="s">
        <v>29</v>
      </c>
      <c r="L24" s="17" t="s">
        <v>40</v>
      </c>
      <c r="M24" s="1"/>
    </row>
    <row r="25" spans="1:13" x14ac:dyDescent="0.25">
      <c r="B25" s="3" t="s">
        <v>123</v>
      </c>
      <c r="C25">
        <f>97.7+67.79</f>
        <v>165.49</v>
      </c>
      <c r="D25">
        <v>53.26</v>
      </c>
      <c r="E25">
        <v>26.86</v>
      </c>
      <c r="F25">
        <v>8.57</v>
      </c>
      <c r="G25">
        <v>1.97</v>
      </c>
      <c r="H25">
        <v>410.2</v>
      </c>
      <c r="I25" t="s">
        <v>141</v>
      </c>
      <c r="J25" s="5" t="s">
        <v>322</v>
      </c>
      <c r="K25" s="1" t="s">
        <v>29</v>
      </c>
      <c r="L25" s="17" t="s">
        <v>351</v>
      </c>
      <c r="M25" s="1"/>
    </row>
    <row r="26" spans="1:13" x14ac:dyDescent="0.25">
      <c r="B26" s="3" t="s">
        <v>124</v>
      </c>
      <c r="C26">
        <v>133.91</v>
      </c>
      <c r="D26" t="s">
        <v>147</v>
      </c>
      <c r="E26">
        <v>27.67</v>
      </c>
      <c r="F26">
        <v>9.3800000000000008</v>
      </c>
      <c r="G26">
        <v>2.9</v>
      </c>
      <c r="H26">
        <v>355</v>
      </c>
      <c r="I26" t="s">
        <v>148</v>
      </c>
      <c r="J26" s="5" t="s">
        <v>377</v>
      </c>
      <c r="K26" s="1" t="s">
        <v>29</v>
      </c>
      <c r="L26" s="17" t="s">
        <v>352</v>
      </c>
      <c r="M26" s="1"/>
    </row>
    <row r="27" spans="1:13" x14ac:dyDescent="0.25">
      <c r="B27" s="3" t="s">
        <v>125</v>
      </c>
      <c r="C27">
        <v>148.47999999999999</v>
      </c>
      <c r="D27">
        <v>50.38</v>
      </c>
      <c r="E27">
        <v>27.5</v>
      </c>
      <c r="F27">
        <v>10.78</v>
      </c>
      <c r="G27">
        <v>2.5499999999999998</v>
      </c>
      <c r="H27">
        <v>435.5</v>
      </c>
      <c r="I27" t="s">
        <v>156</v>
      </c>
      <c r="J27" s="5" t="s">
        <v>417</v>
      </c>
      <c r="K27" s="1" t="s">
        <v>29</v>
      </c>
      <c r="L27" s="17" t="s">
        <v>353</v>
      </c>
      <c r="M27" s="1"/>
    </row>
    <row r="28" spans="1:13" x14ac:dyDescent="0.25">
      <c r="B28" s="3" t="s">
        <v>126</v>
      </c>
      <c r="C28">
        <v>151.9</v>
      </c>
      <c r="D28">
        <v>55.8</v>
      </c>
      <c r="E28">
        <v>22.74</v>
      </c>
      <c r="F28">
        <v>4.71</v>
      </c>
      <c r="G28">
        <v>1.08</v>
      </c>
      <c r="H28">
        <v>339.5</v>
      </c>
      <c r="I28" t="s">
        <v>157</v>
      </c>
      <c r="J28" s="5" t="s">
        <v>419</v>
      </c>
      <c r="K28" s="1" t="s">
        <v>29</v>
      </c>
      <c r="L28" s="17" t="s">
        <v>354</v>
      </c>
      <c r="M28" s="1"/>
    </row>
    <row r="29" spans="1:13" x14ac:dyDescent="0.25">
      <c r="B29" s="3" t="s">
        <v>127</v>
      </c>
      <c r="C29">
        <f>90.88+62.5</f>
        <v>153.38</v>
      </c>
      <c r="D29">
        <v>60.83</v>
      </c>
      <c r="E29">
        <v>27.76</v>
      </c>
      <c r="F29">
        <v>9.1</v>
      </c>
      <c r="G29">
        <v>1.03</v>
      </c>
      <c r="H29">
        <v>498.1</v>
      </c>
      <c r="I29" t="s">
        <v>159</v>
      </c>
      <c r="J29" s="5" t="s">
        <v>419</v>
      </c>
      <c r="K29" s="1" t="s">
        <v>29</v>
      </c>
      <c r="L29" s="17" t="s">
        <v>355</v>
      </c>
      <c r="M29" s="1"/>
    </row>
    <row r="30" spans="1:13" x14ac:dyDescent="0.25">
      <c r="B30" s="3" t="s">
        <v>128</v>
      </c>
      <c r="C30">
        <v>146.01</v>
      </c>
      <c r="D30">
        <v>47.34</v>
      </c>
      <c r="E30">
        <v>24.14</v>
      </c>
      <c r="F30">
        <v>5.89</v>
      </c>
      <c r="G30">
        <v>1.58</v>
      </c>
      <c r="H30">
        <v>319.39999999999998</v>
      </c>
      <c r="I30" t="s">
        <v>165</v>
      </c>
      <c r="J30" s="5" t="s">
        <v>423</v>
      </c>
      <c r="K30" s="1" t="s">
        <v>29</v>
      </c>
      <c r="L30" s="17" t="s">
        <v>355</v>
      </c>
      <c r="M30" s="1"/>
    </row>
    <row r="31" spans="1:13" x14ac:dyDescent="0.25">
      <c r="B31" s="4" t="s">
        <v>129</v>
      </c>
      <c r="C31">
        <v>146.68</v>
      </c>
      <c r="D31">
        <v>54.81</v>
      </c>
      <c r="E31">
        <v>27.8</v>
      </c>
      <c r="F31">
        <v>7.96</v>
      </c>
      <c r="G31">
        <v>1.74</v>
      </c>
      <c r="H31">
        <v>381.2</v>
      </c>
      <c r="I31" t="s">
        <v>173</v>
      </c>
      <c r="J31" s="5" t="s">
        <v>432</v>
      </c>
      <c r="K31" s="1" t="s">
        <v>29</v>
      </c>
      <c r="L31" s="17" t="s">
        <v>356</v>
      </c>
      <c r="M31" s="1"/>
    </row>
    <row r="32" spans="1:13" x14ac:dyDescent="0.25">
      <c r="B32" s="3" t="s">
        <v>121</v>
      </c>
      <c r="C32" t="s">
        <v>404</v>
      </c>
      <c r="D32" t="s">
        <v>405</v>
      </c>
      <c r="E32">
        <v>22.48</v>
      </c>
      <c r="F32">
        <v>6.09</v>
      </c>
      <c r="G32" t="s">
        <v>40</v>
      </c>
      <c r="H32">
        <v>130.1</v>
      </c>
      <c r="I32" t="s">
        <v>406</v>
      </c>
      <c r="J32" s="5" t="s">
        <v>417</v>
      </c>
      <c r="K32" s="1" t="s">
        <v>29</v>
      </c>
      <c r="L32" s="17" t="s">
        <v>442</v>
      </c>
      <c r="M32" s="1"/>
    </row>
    <row r="33" spans="1:13" x14ac:dyDescent="0.25">
      <c r="B33" s="3" t="s">
        <v>122</v>
      </c>
      <c r="C33">
        <v>123.5</v>
      </c>
      <c r="D33">
        <v>42.06</v>
      </c>
      <c r="E33">
        <v>23.77</v>
      </c>
      <c r="F33">
        <v>5.58</v>
      </c>
      <c r="G33">
        <v>0.99</v>
      </c>
      <c r="H33">
        <v>243.2</v>
      </c>
      <c r="I33" t="s">
        <v>389</v>
      </c>
      <c r="J33" s="5" t="s">
        <v>415</v>
      </c>
      <c r="K33" s="1" t="s">
        <v>29</v>
      </c>
      <c r="L33" t="s">
        <v>443</v>
      </c>
      <c r="M33" s="1"/>
    </row>
    <row r="34" spans="1:13" x14ac:dyDescent="0.25">
      <c r="M34" s="1"/>
    </row>
    <row r="35" spans="1:13" x14ac:dyDescent="0.25">
      <c r="A35" t="s">
        <v>185</v>
      </c>
      <c r="B35" s="3" t="s">
        <v>186</v>
      </c>
      <c r="C35">
        <v>145.38999999999999</v>
      </c>
      <c r="D35">
        <v>58.52</v>
      </c>
      <c r="E35">
        <v>24.99</v>
      </c>
      <c r="F35">
        <v>6.18</v>
      </c>
      <c r="G35">
        <v>1.47</v>
      </c>
      <c r="H35">
        <v>400.4</v>
      </c>
      <c r="I35" t="s">
        <v>232</v>
      </c>
      <c r="J35" t="s">
        <v>379</v>
      </c>
      <c r="K35" s="1" t="s">
        <v>29</v>
      </c>
      <c r="L35" t="s">
        <v>369</v>
      </c>
      <c r="M35" s="1"/>
    </row>
    <row r="36" spans="1:13" x14ac:dyDescent="0.25">
      <c r="B36" s="3" t="s">
        <v>191</v>
      </c>
      <c r="C36">
        <f>102.64+74.87</f>
        <v>177.51</v>
      </c>
      <c r="D36">
        <v>65.31</v>
      </c>
      <c r="E36">
        <v>28.07</v>
      </c>
      <c r="F36">
        <v>9.74</v>
      </c>
      <c r="G36">
        <v>2.66</v>
      </c>
      <c r="H36">
        <v>668.1</v>
      </c>
      <c r="I36" t="s">
        <v>192</v>
      </c>
      <c r="J36" t="s">
        <v>379</v>
      </c>
      <c r="K36" s="1" t="s">
        <v>29</v>
      </c>
      <c r="L36" t="s">
        <v>367</v>
      </c>
      <c r="M36" s="1"/>
    </row>
    <row r="37" spans="1:13" x14ac:dyDescent="0.25">
      <c r="B37" s="3" t="s">
        <v>199</v>
      </c>
      <c r="C37">
        <f>96.7+65.08</f>
        <v>161.78</v>
      </c>
      <c r="D37">
        <v>44.49</v>
      </c>
      <c r="E37">
        <v>26.99</v>
      </c>
      <c r="F37">
        <v>11.03</v>
      </c>
      <c r="G37">
        <v>1.64</v>
      </c>
      <c r="H37">
        <v>476</v>
      </c>
      <c r="I37" t="s">
        <v>200</v>
      </c>
      <c r="J37" t="s">
        <v>321</v>
      </c>
      <c r="K37" s="1" t="s">
        <v>29</v>
      </c>
      <c r="L37" t="s">
        <v>359</v>
      </c>
      <c r="M37" s="1"/>
    </row>
    <row r="38" spans="1:13" x14ac:dyDescent="0.25">
      <c r="B38" s="3" t="s">
        <v>204</v>
      </c>
      <c r="C38">
        <v>138.15</v>
      </c>
      <c r="D38">
        <v>69.790000000000006</v>
      </c>
      <c r="E38">
        <v>23.94</v>
      </c>
      <c r="F38">
        <v>6.64</v>
      </c>
      <c r="G38">
        <v>1.4</v>
      </c>
      <c r="H38">
        <v>416</v>
      </c>
      <c r="I38" t="s">
        <v>205</v>
      </c>
      <c r="J38" t="s">
        <v>424</v>
      </c>
      <c r="K38" s="1" t="s">
        <v>29</v>
      </c>
      <c r="L38" t="s">
        <v>40</v>
      </c>
      <c r="M38" s="1"/>
    </row>
    <row r="39" spans="1:13" x14ac:dyDescent="0.25">
      <c r="B39" s="3" t="s">
        <v>210</v>
      </c>
      <c r="C39">
        <v>145.33000000000001</v>
      </c>
      <c r="D39">
        <v>45.39</v>
      </c>
      <c r="E39">
        <v>23.74</v>
      </c>
      <c r="F39">
        <v>5.75</v>
      </c>
      <c r="G39">
        <v>0.47</v>
      </c>
      <c r="H39">
        <v>258.3</v>
      </c>
      <c r="I39" t="s">
        <v>211</v>
      </c>
      <c r="J39" t="s">
        <v>324</v>
      </c>
      <c r="K39" s="1" t="s">
        <v>29</v>
      </c>
      <c r="L39" t="s">
        <v>362</v>
      </c>
      <c r="M39" s="1"/>
    </row>
    <row r="40" spans="1:13" x14ac:dyDescent="0.25">
      <c r="B40" s="3" t="s">
        <v>218</v>
      </c>
      <c r="C40">
        <v>142.44999999999999</v>
      </c>
      <c r="D40">
        <v>42.57</v>
      </c>
      <c r="E40">
        <v>27.29</v>
      </c>
      <c r="F40">
        <v>6.86</v>
      </c>
      <c r="G40">
        <v>0.69</v>
      </c>
      <c r="H40">
        <v>303.5</v>
      </c>
      <c r="I40" t="s">
        <v>224</v>
      </c>
      <c r="J40" t="s">
        <v>325</v>
      </c>
      <c r="K40" s="1" t="s">
        <v>29</v>
      </c>
      <c r="L40" t="s">
        <v>371</v>
      </c>
      <c r="M40" s="1"/>
    </row>
    <row r="41" spans="1:13" x14ac:dyDescent="0.25">
      <c r="B41" s="3" t="s">
        <v>223</v>
      </c>
      <c r="C41">
        <f>87.47+74.29</f>
        <v>161.76</v>
      </c>
      <c r="D41">
        <v>67.819999999999993</v>
      </c>
      <c r="E41">
        <v>25.9</v>
      </c>
      <c r="F41">
        <v>5.52</v>
      </c>
      <c r="G41">
        <v>1.17</v>
      </c>
      <c r="H41">
        <v>356.6</v>
      </c>
      <c r="I41" t="s">
        <v>225</v>
      </c>
      <c r="J41" t="s">
        <v>421</v>
      </c>
      <c r="K41" s="1" t="s">
        <v>29</v>
      </c>
      <c r="L41" t="s">
        <v>372</v>
      </c>
      <c r="M41" s="1"/>
    </row>
    <row r="42" spans="1:13" x14ac:dyDescent="0.25">
      <c r="B42" s="3" t="s">
        <v>231</v>
      </c>
      <c r="C42">
        <v>143.38999999999999</v>
      </c>
      <c r="D42">
        <v>49.19</v>
      </c>
      <c r="E42">
        <v>24.44</v>
      </c>
      <c r="F42">
        <v>8.4700000000000006</v>
      </c>
      <c r="G42">
        <v>1.64</v>
      </c>
      <c r="H42">
        <v>347</v>
      </c>
      <c r="I42" t="s">
        <v>233</v>
      </c>
      <c r="J42" t="s">
        <v>377</v>
      </c>
      <c r="K42" s="1" t="s">
        <v>29</v>
      </c>
      <c r="L42" t="s">
        <v>368</v>
      </c>
      <c r="M42" s="1"/>
    </row>
    <row r="43" spans="1:13" x14ac:dyDescent="0.25">
      <c r="B43" s="3" t="s">
        <v>237</v>
      </c>
      <c r="C43">
        <v>146.07</v>
      </c>
      <c r="D43">
        <v>58.19</v>
      </c>
      <c r="E43">
        <v>27.17</v>
      </c>
      <c r="F43">
        <v>6.63</v>
      </c>
      <c r="G43">
        <v>2.5</v>
      </c>
      <c r="H43">
        <v>388.8</v>
      </c>
      <c r="I43" t="s">
        <v>238</v>
      </c>
      <c r="J43" t="s">
        <v>428</v>
      </c>
      <c r="K43" s="1" t="s">
        <v>29</v>
      </c>
      <c r="L43" t="s">
        <v>365</v>
      </c>
      <c r="M43" s="1"/>
    </row>
    <row r="44" spans="1:13" x14ac:dyDescent="0.25">
      <c r="B44" s="3" t="s">
        <v>242</v>
      </c>
      <c r="C44">
        <v>143.9</v>
      </c>
      <c r="D44">
        <v>52.84</v>
      </c>
      <c r="E44">
        <v>23.66</v>
      </c>
      <c r="F44">
        <v>6.8</v>
      </c>
      <c r="G44">
        <v>2.46</v>
      </c>
      <c r="H44">
        <v>330.2</v>
      </c>
      <c r="I44" t="s">
        <v>238</v>
      </c>
      <c r="J44" t="s">
        <v>433</v>
      </c>
      <c r="K44" s="1" t="s">
        <v>29</v>
      </c>
      <c r="L44" t="s">
        <v>366</v>
      </c>
      <c r="M44" s="1"/>
    </row>
    <row r="45" spans="1:13" x14ac:dyDescent="0.25">
      <c r="B45" s="3" t="s">
        <v>248</v>
      </c>
      <c r="C45">
        <v>154.1</v>
      </c>
      <c r="D45">
        <v>64.31</v>
      </c>
      <c r="E45">
        <v>23.56</v>
      </c>
      <c r="F45">
        <v>6.19</v>
      </c>
      <c r="G45">
        <v>0.78</v>
      </c>
      <c r="H45">
        <v>399.7</v>
      </c>
      <c r="I45" t="s">
        <v>238</v>
      </c>
      <c r="J45" t="s">
        <v>421</v>
      </c>
      <c r="K45" s="1" t="s">
        <v>29</v>
      </c>
      <c r="L45" t="s">
        <v>360</v>
      </c>
      <c r="M45" s="1"/>
    </row>
    <row r="46" spans="1:13" x14ac:dyDescent="0.25">
      <c r="B46" s="3" t="s">
        <v>255</v>
      </c>
      <c r="C46">
        <f>98.08+64.76</f>
        <v>162.84</v>
      </c>
      <c r="D46">
        <v>59.32</v>
      </c>
      <c r="E46">
        <v>28.01</v>
      </c>
      <c r="F46">
        <v>5.89</v>
      </c>
      <c r="G46">
        <v>0.76</v>
      </c>
      <c r="H46">
        <v>418.2</v>
      </c>
      <c r="I46" t="s">
        <v>256</v>
      </c>
      <c r="J46" t="s">
        <v>433</v>
      </c>
      <c r="K46" s="1" t="s">
        <v>29</v>
      </c>
      <c r="L46" t="s">
        <v>364</v>
      </c>
      <c r="M46" s="1"/>
    </row>
    <row r="47" spans="1:13" x14ac:dyDescent="0.25">
      <c r="B47" s="3" t="s">
        <v>260</v>
      </c>
      <c r="C47">
        <v>135.91</v>
      </c>
      <c r="D47">
        <v>54.21</v>
      </c>
      <c r="E47">
        <v>27.61</v>
      </c>
      <c r="F47">
        <v>6.66</v>
      </c>
      <c r="G47">
        <v>2</v>
      </c>
      <c r="H47">
        <v>352.3</v>
      </c>
      <c r="I47" t="s">
        <v>262</v>
      </c>
      <c r="J47" t="s">
        <v>344</v>
      </c>
      <c r="K47" s="1" t="s">
        <v>29</v>
      </c>
      <c r="L47" t="s">
        <v>361</v>
      </c>
      <c r="M47" s="1"/>
    </row>
    <row r="48" spans="1:13" x14ac:dyDescent="0.25">
      <c r="B48" s="3" t="s">
        <v>266</v>
      </c>
      <c r="C48" t="s">
        <v>303</v>
      </c>
      <c r="D48">
        <v>58.5</v>
      </c>
      <c r="E48" t="s">
        <v>40</v>
      </c>
      <c r="F48" t="s">
        <v>40</v>
      </c>
      <c r="G48">
        <v>2.3199999999999998</v>
      </c>
      <c r="H48">
        <v>293.8</v>
      </c>
      <c r="I48" t="s">
        <v>267</v>
      </c>
      <c r="J48" t="s">
        <v>427</v>
      </c>
      <c r="K48" s="1" t="s">
        <v>29</v>
      </c>
      <c r="L48" t="s">
        <v>357</v>
      </c>
      <c r="M48" s="1"/>
    </row>
    <row r="49" spans="1:13" x14ac:dyDescent="0.25">
      <c r="B49" s="3" t="s">
        <v>274</v>
      </c>
      <c r="C49">
        <v>137.77000000000001</v>
      </c>
      <c r="D49">
        <v>42.77</v>
      </c>
      <c r="E49">
        <v>25.1</v>
      </c>
      <c r="F49">
        <v>6.42</v>
      </c>
      <c r="G49">
        <v>3.95</v>
      </c>
      <c r="H49">
        <v>275.60000000000002</v>
      </c>
      <c r="I49" t="s">
        <v>273</v>
      </c>
      <c r="J49" t="s">
        <v>433</v>
      </c>
      <c r="K49" s="1" t="s">
        <v>29</v>
      </c>
      <c r="L49" t="s">
        <v>357</v>
      </c>
      <c r="M49" s="1"/>
    </row>
    <row r="50" spans="1:13" x14ac:dyDescent="0.25">
      <c r="B50" s="3" t="s">
        <v>278</v>
      </c>
      <c r="C50">
        <f>92.54+66.47</f>
        <v>159.01</v>
      </c>
      <c r="D50">
        <v>64.760000000000005</v>
      </c>
      <c r="E50">
        <v>23.11</v>
      </c>
      <c r="F50">
        <v>8.24</v>
      </c>
      <c r="G50">
        <v>5.3</v>
      </c>
      <c r="H50">
        <v>423.4</v>
      </c>
      <c r="I50" t="s">
        <v>279</v>
      </c>
      <c r="J50" t="s">
        <v>425</v>
      </c>
      <c r="K50" s="1" t="s">
        <v>29</v>
      </c>
      <c r="L50" t="s">
        <v>360</v>
      </c>
      <c r="M50" s="1"/>
    </row>
    <row r="51" spans="1:13" x14ac:dyDescent="0.25">
      <c r="B51" s="3" t="s">
        <v>283</v>
      </c>
      <c r="C51">
        <v>123.34</v>
      </c>
      <c r="D51">
        <v>52.58</v>
      </c>
      <c r="E51">
        <v>24.91</v>
      </c>
      <c r="F51">
        <v>4.6100000000000003</v>
      </c>
      <c r="G51">
        <v>1.01</v>
      </c>
      <c r="H51">
        <v>241.8</v>
      </c>
      <c r="I51" t="s">
        <v>289</v>
      </c>
      <c r="J51" t="s">
        <v>377</v>
      </c>
      <c r="K51" s="1" t="s">
        <v>29</v>
      </c>
      <c r="L51" t="s">
        <v>374</v>
      </c>
      <c r="M51" s="1"/>
    </row>
    <row r="52" spans="1:13" x14ac:dyDescent="0.25">
      <c r="B52" s="3" t="s">
        <v>290</v>
      </c>
      <c r="C52">
        <f>99.24+74.02</f>
        <v>173.26</v>
      </c>
      <c r="D52">
        <v>42.53</v>
      </c>
      <c r="E52">
        <v>31.74</v>
      </c>
      <c r="F52">
        <v>6.21</v>
      </c>
      <c r="G52">
        <v>4.2300000000000004</v>
      </c>
      <c r="H52">
        <v>473.6</v>
      </c>
      <c r="I52" t="s">
        <v>291</v>
      </c>
      <c r="J52" t="s">
        <v>326</v>
      </c>
      <c r="K52" s="1" t="s">
        <v>29</v>
      </c>
      <c r="L52" t="s">
        <v>370</v>
      </c>
      <c r="M52" s="1"/>
    </row>
    <row r="53" spans="1:13" x14ac:dyDescent="0.25">
      <c r="B53" s="3" t="s">
        <v>296</v>
      </c>
      <c r="C53">
        <v>147.19999999999999</v>
      </c>
      <c r="D53">
        <v>63.41</v>
      </c>
      <c r="E53">
        <v>23.56</v>
      </c>
      <c r="F53">
        <v>7.33</v>
      </c>
      <c r="G53">
        <v>1.84</v>
      </c>
      <c r="H53">
        <v>381.6</v>
      </c>
      <c r="I53" t="s">
        <v>298</v>
      </c>
      <c r="J53" t="s">
        <v>379</v>
      </c>
      <c r="K53" s="1" t="s">
        <v>29</v>
      </c>
      <c r="L53" t="s">
        <v>363</v>
      </c>
      <c r="M53" s="1"/>
    </row>
    <row r="54" spans="1:13" x14ac:dyDescent="0.25">
      <c r="B54" s="3" t="s">
        <v>300</v>
      </c>
      <c r="C54">
        <f>95.57+74.79</f>
        <v>170.36</v>
      </c>
      <c r="D54">
        <v>39.659999999999997</v>
      </c>
      <c r="E54">
        <v>30.22</v>
      </c>
      <c r="F54">
        <v>9.1999999999999993</v>
      </c>
      <c r="G54">
        <v>6.49</v>
      </c>
      <c r="H54">
        <v>492</v>
      </c>
      <c r="I54" t="s">
        <v>301</v>
      </c>
      <c r="J54" t="s">
        <v>327</v>
      </c>
      <c r="K54" s="1" t="s">
        <v>29</v>
      </c>
      <c r="L54" t="s">
        <v>357</v>
      </c>
      <c r="M54" s="1"/>
    </row>
    <row r="55" spans="1:13" x14ac:dyDescent="0.25">
      <c r="B55" s="3" t="s">
        <v>302</v>
      </c>
      <c r="C55">
        <f>96.63+69.82</f>
        <v>166.45</v>
      </c>
      <c r="D55">
        <v>65.91</v>
      </c>
      <c r="E55">
        <v>22.87</v>
      </c>
      <c r="F55">
        <v>6.23</v>
      </c>
      <c r="G55">
        <v>0.51</v>
      </c>
      <c r="H55">
        <v>425.8</v>
      </c>
      <c r="I55" t="s">
        <v>304</v>
      </c>
      <c r="J55" t="s">
        <v>378</v>
      </c>
      <c r="K55" s="1" t="s">
        <v>29</v>
      </c>
      <c r="L55" t="s">
        <v>372</v>
      </c>
      <c r="M55" s="1"/>
    </row>
    <row r="56" spans="1:13" x14ac:dyDescent="0.25">
      <c r="B56" s="3" t="s">
        <v>307</v>
      </c>
      <c r="C56">
        <v>143.78</v>
      </c>
      <c r="D56">
        <v>60.09</v>
      </c>
      <c r="E56">
        <v>24.17</v>
      </c>
      <c r="F56">
        <v>6.55</v>
      </c>
      <c r="G56">
        <v>1.03</v>
      </c>
      <c r="H56">
        <v>351.7</v>
      </c>
      <c r="I56" t="s">
        <v>308</v>
      </c>
      <c r="J56" t="s">
        <v>434</v>
      </c>
      <c r="K56" s="1" t="s">
        <v>29</v>
      </c>
      <c r="L56" t="s">
        <v>371</v>
      </c>
      <c r="M56" s="1"/>
    </row>
    <row r="57" spans="1:13" x14ac:dyDescent="0.25">
      <c r="B57" s="3" t="s">
        <v>312</v>
      </c>
      <c r="C57">
        <v>149.03</v>
      </c>
      <c r="D57">
        <v>68.790000000000006</v>
      </c>
      <c r="E57">
        <v>27.1</v>
      </c>
      <c r="F57">
        <v>6.67</v>
      </c>
      <c r="G57">
        <v>0.57999999999999996</v>
      </c>
      <c r="H57">
        <v>408.3</v>
      </c>
      <c r="I57" t="s">
        <v>313</v>
      </c>
      <c r="J57" t="s">
        <v>422</v>
      </c>
      <c r="K57" s="1" t="s">
        <v>29</v>
      </c>
      <c r="L57" t="s">
        <v>373</v>
      </c>
      <c r="M57" s="1"/>
    </row>
    <row r="58" spans="1:13" x14ac:dyDescent="0.25">
      <c r="B58" s="3" t="s">
        <v>317</v>
      </c>
      <c r="C58">
        <f>83.06+71.56</f>
        <v>154.62</v>
      </c>
      <c r="D58">
        <v>67.599999999999994</v>
      </c>
      <c r="E58">
        <v>28.26</v>
      </c>
      <c r="F58">
        <v>7.22</v>
      </c>
      <c r="G58">
        <v>1.41</v>
      </c>
      <c r="H58">
        <v>405.6</v>
      </c>
      <c r="I58" t="s">
        <v>318</v>
      </c>
      <c r="J58" t="s">
        <v>379</v>
      </c>
      <c r="K58" s="1" t="s">
        <v>29</v>
      </c>
      <c r="L58" t="s">
        <v>358</v>
      </c>
      <c r="M58" s="1"/>
    </row>
    <row r="59" spans="1:13" x14ac:dyDescent="0.25">
      <c r="B59" s="3"/>
      <c r="K59" s="1"/>
      <c r="M59" s="1"/>
    </row>
    <row r="60" spans="1:13" x14ac:dyDescent="0.25">
      <c r="A60" t="s">
        <v>471</v>
      </c>
      <c r="B60" t="s">
        <v>472</v>
      </c>
      <c r="C60">
        <v>144.15</v>
      </c>
      <c r="D60">
        <v>48.9</v>
      </c>
      <c r="E60">
        <v>30.52</v>
      </c>
      <c r="F60">
        <v>5.2</v>
      </c>
      <c r="G60">
        <v>1.05</v>
      </c>
      <c r="H60">
        <v>384.7</v>
      </c>
      <c r="I60" t="s">
        <v>755</v>
      </c>
      <c r="J60" t="s">
        <v>780</v>
      </c>
      <c r="K60" s="1" t="s">
        <v>29</v>
      </c>
      <c r="M60" s="1"/>
    </row>
    <row r="61" spans="1:13" x14ac:dyDescent="0.25">
      <c r="B61" t="s">
        <v>473</v>
      </c>
      <c r="C61">
        <f>89.39+68.93</f>
        <v>158.32</v>
      </c>
      <c r="D61">
        <v>39.5</v>
      </c>
      <c r="E61">
        <v>26.31</v>
      </c>
      <c r="F61">
        <v>6.37</v>
      </c>
      <c r="G61">
        <v>0.89</v>
      </c>
      <c r="H61">
        <v>344</v>
      </c>
      <c r="I61" t="s">
        <v>756</v>
      </c>
      <c r="J61" t="s">
        <v>377</v>
      </c>
      <c r="K61" s="1" t="s">
        <v>29</v>
      </c>
      <c r="M61" s="1"/>
    </row>
    <row r="62" spans="1:13" x14ac:dyDescent="0.25">
      <c r="B62" t="s">
        <v>474</v>
      </c>
      <c r="C62">
        <v>128.47</v>
      </c>
      <c r="D62">
        <v>58.7</v>
      </c>
      <c r="E62">
        <v>23.62</v>
      </c>
      <c r="F62">
        <v>5.61</v>
      </c>
      <c r="G62">
        <v>1.23</v>
      </c>
      <c r="H62">
        <v>277.89999999999998</v>
      </c>
      <c r="I62" t="s">
        <v>748</v>
      </c>
      <c r="J62" t="s">
        <v>344</v>
      </c>
      <c r="K62" s="1" t="s">
        <v>29</v>
      </c>
      <c r="M62" s="1"/>
    </row>
    <row r="63" spans="1:13" x14ac:dyDescent="0.25">
      <c r="B63" t="s">
        <v>475</v>
      </c>
      <c r="C63">
        <v>153.80000000000001</v>
      </c>
      <c r="D63">
        <v>45.02</v>
      </c>
      <c r="E63">
        <v>26.57</v>
      </c>
      <c r="F63">
        <v>6.8</v>
      </c>
      <c r="G63">
        <v>3.14</v>
      </c>
      <c r="H63">
        <v>415</v>
      </c>
      <c r="I63" t="s">
        <v>738</v>
      </c>
      <c r="J63" t="s">
        <v>377</v>
      </c>
      <c r="K63" s="1" t="s">
        <v>29</v>
      </c>
      <c r="M63" s="1"/>
    </row>
    <row r="64" spans="1:13" x14ac:dyDescent="0.25">
      <c r="B64" t="s">
        <v>480</v>
      </c>
      <c r="C64">
        <f>93.13+67.51</f>
        <v>160.63999999999999</v>
      </c>
      <c r="D64">
        <v>39.520000000000003</v>
      </c>
      <c r="E64">
        <v>26.97</v>
      </c>
      <c r="F64">
        <v>8.01</v>
      </c>
      <c r="G64">
        <v>2.56</v>
      </c>
      <c r="H64">
        <v>403.7</v>
      </c>
      <c r="I64" t="s">
        <v>735</v>
      </c>
      <c r="J64" t="s">
        <v>377</v>
      </c>
      <c r="K64" s="1" t="s">
        <v>29</v>
      </c>
      <c r="M64" s="1"/>
    </row>
    <row r="65" spans="1:13" x14ac:dyDescent="0.25">
      <c r="B65" t="s">
        <v>482</v>
      </c>
      <c r="C65">
        <v>147.07</v>
      </c>
      <c r="D65">
        <v>49.22</v>
      </c>
      <c r="E65">
        <v>24.62</v>
      </c>
      <c r="F65">
        <v>7.53</v>
      </c>
      <c r="G65">
        <v>1.78</v>
      </c>
      <c r="H65">
        <v>411.5</v>
      </c>
      <c r="I65" t="s">
        <v>738</v>
      </c>
      <c r="J65" t="s">
        <v>377</v>
      </c>
      <c r="K65" s="1" t="s">
        <v>29</v>
      </c>
      <c r="M65" s="1"/>
    </row>
    <row r="66" spans="1:13" x14ac:dyDescent="0.25">
      <c r="B66" t="s">
        <v>554</v>
      </c>
      <c r="C66">
        <v>151.46</v>
      </c>
      <c r="D66">
        <v>51.52</v>
      </c>
      <c r="E66">
        <v>23.69</v>
      </c>
      <c r="F66">
        <v>7.66</v>
      </c>
      <c r="G66">
        <v>1.87</v>
      </c>
      <c r="H66">
        <v>364.1</v>
      </c>
      <c r="I66" t="s">
        <v>744</v>
      </c>
      <c r="J66" t="s">
        <v>781</v>
      </c>
      <c r="K66" s="1" t="s">
        <v>29</v>
      </c>
      <c r="M66" s="1"/>
    </row>
    <row r="67" spans="1:13" x14ac:dyDescent="0.25">
      <c r="B67" t="s">
        <v>484</v>
      </c>
      <c r="C67">
        <v>149.52000000000001</v>
      </c>
      <c r="D67">
        <v>39.21</v>
      </c>
      <c r="E67">
        <v>27.77</v>
      </c>
      <c r="F67">
        <v>8.58</v>
      </c>
      <c r="G67">
        <v>0.78</v>
      </c>
      <c r="H67">
        <v>405.6</v>
      </c>
      <c r="I67" t="s">
        <v>747</v>
      </c>
      <c r="J67" t="s">
        <v>377</v>
      </c>
      <c r="K67" s="1" t="s">
        <v>29</v>
      </c>
      <c r="M67" s="1"/>
    </row>
    <row r="68" spans="1:13" x14ac:dyDescent="0.25">
      <c r="B68" s="12">
        <v>1955.48</v>
      </c>
      <c r="C68">
        <v>152.47999999999999</v>
      </c>
      <c r="D68">
        <v>66.19</v>
      </c>
      <c r="E68">
        <v>29.52</v>
      </c>
      <c r="F68">
        <v>7.93</v>
      </c>
      <c r="G68">
        <v>1.46</v>
      </c>
      <c r="H68">
        <v>465.2</v>
      </c>
      <c r="I68" t="s">
        <v>763</v>
      </c>
      <c r="J68" t="s">
        <v>781</v>
      </c>
      <c r="K68" s="1" t="s">
        <v>29</v>
      </c>
      <c r="M68" s="1"/>
    </row>
    <row r="69" spans="1:13" x14ac:dyDescent="0.25">
      <c r="B69" t="s">
        <v>560</v>
      </c>
      <c r="C69">
        <f>111.36+68.59</f>
        <v>179.95</v>
      </c>
      <c r="D69">
        <v>77.73</v>
      </c>
      <c r="E69">
        <v>25.8</v>
      </c>
      <c r="F69">
        <v>7.82</v>
      </c>
      <c r="G69">
        <v>0.99</v>
      </c>
      <c r="H69">
        <v>542.9</v>
      </c>
      <c r="I69" t="s">
        <v>765</v>
      </c>
      <c r="J69" t="s">
        <v>780</v>
      </c>
      <c r="K69" s="1" t="s">
        <v>29</v>
      </c>
      <c r="M69" s="1"/>
    </row>
    <row r="70" spans="1:13" x14ac:dyDescent="0.25">
      <c r="B70" t="s">
        <v>486</v>
      </c>
      <c r="C70">
        <f>99.4+69.4</f>
        <v>168.8</v>
      </c>
      <c r="D70">
        <v>61.97</v>
      </c>
      <c r="E70">
        <v>21.94</v>
      </c>
      <c r="F70">
        <v>5.86</v>
      </c>
      <c r="G70">
        <v>0.7</v>
      </c>
      <c r="H70">
        <v>450.5</v>
      </c>
      <c r="I70" t="s">
        <v>779</v>
      </c>
      <c r="J70" t="s">
        <v>780</v>
      </c>
      <c r="K70" s="1" t="s">
        <v>29</v>
      </c>
      <c r="M70" s="1"/>
    </row>
    <row r="71" spans="1:13" x14ac:dyDescent="0.25">
      <c r="B71" t="s">
        <v>489</v>
      </c>
      <c r="C71" s="1" t="s">
        <v>769</v>
      </c>
      <c r="D71">
        <v>36.659999999999997</v>
      </c>
      <c r="E71">
        <v>27.94</v>
      </c>
      <c r="F71" s="1" t="s">
        <v>40</v>
      </c>
      <c r="G71">
        <v>1.91</v>
      </c>
      <c r="H71">
        <v>193.1</v>
      </c>
      <c r="I71" t="s">
        <v>770</v>
      </c>
      <c r="J71" t="s">
        <v>781</v>
      </c>
      <c r="K71" s="1" t="s">
        <v>29</v>
      </c>
      <c r="M71" s="1"/>
    </row>
    <row r="72" spans="1:13" x14ac:dyDescent="0.25">
      <c r="B72" t="s">
        <v>491</v>
      </c>
      <c r="C72">
        <f>92.71+68.54</f>
        <v>161.25</v>
      </c>
      <c r="D72">
        <v>53.4</v>
      </c>
      <c r="E72">
        <v>27.55</v>
      </c>
      <c r="F72">
        <v>7.56</v>
      </c>
      <c r="G72">
        <v>0.55000000000000004</v>
      </c>
      <c r="H72">
        <v>440.2</v>
      </c>
      <c r="I72" t="s">
        <v>773</v>
      </c>
      <c r="J72" t="s">
        <v>428</v>
      </c>
      <c r="K72" s="1" t="s">
        <v>29</v>
      </c>
      <c r="M72" s="1"/>
    </row>
    <row r="73" spans="1:13" x14ac:dyDescent="0.25">
      <c r="B73" t="s">
        <v>591</v>
      </c>
      <c r="C73">
        <f>97.15+73.01</f>
        <v>170.16000000000003</v>
      </c>
      <c r="D73">
        <v>48.7</v>
      </c>
      <c r="E73">
        <v>27.3</v>
      </c>
      <c r="F73">
        <v>8.84</v>
      </c>
      <c r="G73">
        <v>0.33</v>
      </c>
      <c r="H73">
        <v>477.5</v>
      </c>
      <c r="I73" t="s">
        <v>776</v>
      </c>
      <c r="J73" t="s">
        <v>377</v>
      </c>
      <c r="K73" s="1" t="s">
        <v>29</v>
      </c>
      <c r="M73" s="1"/>
    </row>
    <row r="74" spans="1:13" x14ac:dyDescent="0.25">
      <c r="B74" t="s">
        <v>494</v>
      </c>
      <c r="C74">
        <v>143.4</v>
      </c>
      <c r="D74">
        <v>53.36</v>
      </c>
      <c r="E74">
        <v>25.68</v>
      </c>
      <c r="F74">
        <v>7.43</v>
      </c>
      <c r="G74">
        <v>1.47</v>
      </c>
      <c r="H74">
        <v>394.5</v>
      </c>
      <c r="I74" t="s">
        <v>759</v>
      </c>
      <c r="J74" t="s">
        <v>781</v>
      </c>
      <c r="K74" s="1" t="s">
        <v>29</v>
      </c>
      <c r="M74" s="1"/>
    </row>
    <row r="75" spans="1:13" x14ac:dyDescent="0.25">
      <c r="M75" s="1"/>
    </row>
    <row r="76" spans="1:13" x14ac:dyDescent="0.25">
      <c r="A76" t="s">
        <v>602</v>
      </c>
      <c r="B76" s="3" t="s">
        <v>608</v>
      </c>
      <c r="C76">
        <v>146.44</v>
      </c>
      <c r="D76">
        <v>60.39</v>
      </c>
      <c r="E76">
        <v>23.14</v>
      </c>
      <c r="F76">
        <v>6.77</v>
      </c>
      <c r="G76">
        <v>0.97</v>
      </c>
      <c r="H76">
        <v>315.10000000000002</v>
      </c>
      <c r="I76" t="s">
        <v>650</v>
      </c>
      <c r="J76" t="s">
        <v>379</v>
      </c>
      <c r="K76" s="1" t="s">
        <v>29</v>
      </c>
      <c r="L76" t="s">
        <v>687</v>
      </c>
      <c r="M76" s="1"/>
    </row>
    <row r="77" spans="1:13" x14ac:dyDescent="0.25">
      <c r="B77" s="3" t="s">
        <v>609</v>
      </c>
      <c r="C77">
        <f>SUM(100.69+68.83)</f>
        <v>169.51999999999998</v>
      </c>
      <c r="D77">
        <v>61.9</v>
      </c>
      <c r="E77">
        <v>25.82</v>
      </c>
      <c r="F77">
        <v>8.75</v>
      </c>
      <c r="G77">
        <v>1.51</v>
      </c>
      <c r="H77">
        <v>520</v>
      </c>
      <c r="I77" t="s">
        <v>645</v>
      </c>
      <c r="J77" t="s">
        <v>379</v>
      </c>
      <c r="K77" s="1" t="s">
        <v>29</v>
      </c>
      <c r="L77" t="s">
        <v>683</v>
      </c>
      <c r="M77" s="1"/>
    </row>
    <row r="78" spans="1:13" x14ac:dyDescent="0.25">
      <c r="B78" s="3" t="s">
        <v>605</v>
      </c>
      <c r="C78">
        <f>SUM(99.37+68.13)</f>
        <v>167.5</v>
      </c>
      <c r="D78">
        <v>73.3</v>
      </c>
      <c r="E78">
        <v>26.17</v>
      </c>
      <c r="F78">
        <v>6.06</v>
      </c>
      <c r="G78">
        <v>0.66</v>
      </c>
      <c r="H78">
        <v>459.3</v>
      </c>
      <c r="I78" t="s">
        <v>640</v>
      </c>
      <c r="J78" t="s">
        <v>379</v>
      </c>
      <c r="K78" s="1" t="s">
        <v>29</v>
      </c>
      <c r="L78" t="s">
        <v>688</v>
      </c>
      <c r="M78" s="1"/>
    </row>
    <row r="79" spans="1:13" x14ac:dyDescent="0.25">
      <c r="B79" s="3" t="s">
        <v>610</v>
      </c>
      <c r="C79">
        <f>SUM(105.92+58.41)</f>
        <v>164.32999999999998</v>
      </c>
      <c r="D79">
        <v>68.75</v>
      </c>
      <c r="E79">
        <v>23.27</v>
      </c>
      <c r="F79">
        <v>6.76</v>
      </c>
      <c r="G79">
        <v>1.43</v>
      </c>
      <c r="H79">
        <v>322.8</v>
      </c>
      <c r="I79" t="s">
        <v>632</v>
      </c>
      <c r="J79" t="s">
        <v>693</v>
      </c>
      <c r="K79" s="1" t="s">
        <v>29</v>
      </c>
      <c r="L79" t="s">
        <v>689</v>
      </c>
      <c r="M79" s="1"/>
    </row>
    <row r="80" spans="1:13" x14ac:dyDescent="0.25">
      <c r="B80" s="3" t="s">
        <v>611</v>
      </c>
      <c r="C80">
        <f>SUM(100.73+74.56)</f>
        <v>175.29000000000002</v>
      </c>
      <c r="D80">
        <v>54.13</v>
      </c>
      <c r="E80">
        <v>27.1</v>
      </c>
      <c r="F80">
        <v>8.81</v>
      </c>
      <c r="G80">
        <v>2.4</v>
      </c>
      <c r="H80">
        <v>534.70000000000005</v>
      </c>
      <c r="I80" t="s">
        <v>676</v>
      </c>
      <c r="J80" t="s">
        <v>680</v>
      </c>
      <c r="K80" s="1" t="s">
        <v>29</v>
      </c>
      <c r="L80" t="s">
        <v>690</v>
      </c>
      <c r="M80" s="1"/>
    </row>
    <row r="81" spans="1:13" x14ac:dyDescent="0.25">
      <c r="B81" s="3" t="s">
        <v>607</v>
      </c>
      <c r="C81">
        <v>123.98</v>
      </c>
      <c r="D81">
        <v>52.25</v>
      </c>
      <c r="E81">
        <v>29.18</v>
      </c>
      <c r="F81">
        <v>4.58</v>
      </c>
      <c r="G81">
        <v>0.73</v>
      </c>
      <c r="H81">
        <v>323</v>
      </c>
      <c r="I81" t="s">
        <v>654</v>
      </c>
      <c r="J81" t="s">
        <v>679</v>
      </c>
      <c r="K81" s="1" t="s">
        <v>29</v>
      </c>
      <c r="L81" t="s">
        <v>686</v>
      </c>
      <c r="M81" s="1"/>
    </row>
    <row r="82" spans="1:13" x14ac:dyDescent="0.25">
      <c r="B82" s="3" t="s">
        <v>606</v>
      </c>
      <c r="C82">
        <v>147.85</v>
      </c>
      <c r="D82">
        <v>61.95</v>
      </c>
      <c r="E82">
        <v>23.32</v>
      </c>
      <c r="F82">
        <v>9.77</v>
      </c>
      <c r="G82">
        <v>0.98</v>
      </c>
      <c r="H82">
        <v>396.6</v>
      </c>
      <c r="I82" t="s">
        <v>625</v>
      </c>
      <c r="J82" t="s">
        <v>379</v>
      </c>
      <c r="K82" s="1" t="s">
        <v>29</v>
      </c>
      <c r="L82" t="s">
        <v>686</v>
      </c>
      <c r="M82" s="1"/>
    </row>
    <row r="83" spans="1:13" x14ac:dyDescent="0.25">
      <c r="B83" s="3" t="s">
        <v>612</v>
      </c>
      <c r="C83">
        <v>132.65</v>
      </c>
      <c r="D83">
        <v>35.659999999999997</v>
      </c>
      <c r="E83">
        <v>28.88</v>
      </c>
      <c r="F83">
        <v>6.57</v>
      </c>
      <c r="G83" t="s">
        <v>619</v>
      </c>
      <c r="H83">
        <v>321.8</v>
      </c>
      <c r="I83" t="s">
        <v>620</v>
      </c>
      <c r="J83" t="s">
        <v>681</v>
      </c>
      <c r="K83" s="1" t="s">
        <v>29</v>
      </c>
      <c r="L83" t="s">
        <v>686</v>
      </c>
      <c r="M83" s="1"/>
    </row>
    <row r="84" spans="1:13" x14ac:dyDescent="0.25">
      <c r="B84" s="3" t="s">
        <v>670</v>
      </c>
      <c r="C84">
        <f>SUM(92.08+76.47)</f>
        <v>168.55</v>
      </c>
      <c r="D84">
        <v>45.12</v>
      </c>
      <c r="E84">
        <v>24.78</v>
      </c>
      <c r="F84">
        <v>8.8800000000000008</v>
      </c>
      <c r="G84">
        <v>2.23</v>
      </c>
      <c r="H84">
        <v>418.2</v>
      </c>
      <c r="I84" t="s">
        <v>671</v>
      </c>
      <c r="J84" t="s">
        <v>377</v>
      </c>
      <c r="K84" s="1" t="s">
        <v>29</v>
      </c>
      <c r="L84" t="s">
        <v>682</v>
      </c>
      <c r="M84" s="1"/>
    </row>
    <row r="85" spans="1:13" x14ac:dyDescent="0.25">
      <c r="B85" s="3" t="s">
        <v>662</v>
      </c>
      <c r="C85">
        <v>153.12</v>
      </c>
      <c r="D85">
        <v>68.290000000000006</v>
      </c>
      <c r="E85">
        <v>23.13</v>
      </c>
      <c r="F85">
        <v>7.1</v>
      </c>
      <c r="G85">
        <v>0.41</v>
      </c>
      <c r="H85">
        <v>365.9</v>
      </c>
      <c r="I85" t="s">
        <v>663</v>
      </c>
      <c r="J85" t="s">
        <v>379</v>
      </c>
      <c r="K85" s="1" t="s">
        <v>29</v>
      </c>
      <c r="L85" t="s">
        <v>684</v>
      </c>
      <c r="M85" s="1"/>
    </row>
    <row r="86" spans="1:13" x14ac:dyDescent="0.25">
      <c r="B86" s="3" t="s">
        <v>666</v>
      </c>
      <c r="C86">
        <v>151.44999999999999</v>
      </c>
      <c r="D86">
        <v>59.6</v>
      </c>
      <c r="E86">
        <v>23.24</v>
      </c>
      <c r="F86">
        <v>7.68</v>
      </c>
      <c r="G86">
        <v>1.05</v>
      </c>
      <c r="H86">
        <v>370.5</v>
      </c>
      <c r="I86" t="s">
        <v>667</v>
      </c>
      <c r="J86" t="s">
        <v>379</v>
      </c>
      <c r="K86" s="1" t="s">
        <v>29</v>
      </c>
      <c r="L86" t="s">
        <v>683</v>
      </c>
      <c r="M86" s="1"/>
    </row>
    <row r="87" spans="1:13" x14ac:dyDescent="0.25">
      <c r="B87" s="3" t="s">
        <v>604</v>
      </c>
      <c r="C87">
        <v>144.68</v>
      </c>
      <c r="D87">
        <v>53.36</v>
      </c>
      <c r="E87">
        <v>24.58</v>
      </c>
      <c r="F87">
        <v>9.8800000000000008</v>
      </c>
      <c r="G87">
        <v>1.86</v>
      </c>
      <c r="H87">
        <v>335.7</v>
      </c>
      <c r="I87" t="s">
        <v>658</v>
      </c>
      <c r="J87" t="s">
        <v>379</v>
      </c>
      <c r="K87" s="1" t="s">
        <v>29</v>
      </c>
      <c r="L87" t="s">
        <v>685</v>
      </c>
      <c r="M87" s="1"/>
    </row>
    <row r="88" spans="1:13" x14ac:dyDescent="0.25">
      <c r="B88" s="3"/>
      <c r="K88" s="1"/>
      <c r="M88" s="1"/>
    </row>
    <row r="89" spans="1:13" x14ac:dyDescent="0.25">
      <c r="A89" t="s">
        <v>603</v>
      </c>
      <c r="B89" s="3" t="s">
        <v>695</v>
      </c>
      <c r="C89">
        <f>99.92+70.22</f>
        <v>170.14</v>
      </c>
      <c r="D89">
        <v>42.64</v>
      </c>
      <c r="E89">
        <v>26.79</v>
      </c>
      <c r="F89">
        <v>10.5</v>
      </c>
      <c r="G89">
        <v>2.02</v>
      </c>
      <c r="H89">
        <v>488.3</v>
      </c>
      <c r="I89" t="s">
        <v>696</v>
      </c>
      <c r="J89" t="s">
        <v>377</v>
      </c>
      <c r="K89" s="1" t="s">
        <v>29</v>
      </c>
      <c r="M89" s="1"/>
    </row>
    <row r="90" spans="1:13" x14ac:dyDescent="0.25">
      <c r="B90" s="3" t="s">
        <v>699</v>
      </c>
      <c r="C90">
        <v>125.23</v>
      </c>
      <c r="D90">
        <v>58.5</v>
      </c>
      <c r="E90">
        <v>30.19</v>
      </c>
      <c r="F90" t="s">
        <v>700</v>
      </c>
      <c r="G90">
        <v>2.21</v>
      </c>
      <c r="H90" t="s">
        <v>700</v>
      </c>
      <c r="I90" t="s">
        <v>701</v>
      </c>
      <c r="J90" t="s">
        <v>778</v>
      </c>
      <c r="K90" s="1" t="s">
        <v>29</v>
      </c>
      <c r="M90" s="1"/>
    </row>
    <row r="91" spans="1:13" x14ac:dyDescent="0.25">
      <c r="B91" s="3" t="s">
        <v>705</v>
      </c>
      <c r="C91">
        <v>145.19</v>
      </c>
      <c r="D91">
        <v>42.75</v>
      </c>
      <c r="E91">
        <v>26.72</v>
      </c>
      <c r="F91">
        <v>11.6</v>
      </c>
      <c r="G91">
        <v>1.2</v>
      </c>
      <c r="H91">
        <v>413.9</v>
      </c>
      <c r="I91" t="s">
        <v>706</v>
      </c>
      <c r="J91" t="s">
        <v>377</v>
      </c>
      <c r="K91" s="1" t="s">
        <v>72</v>
      </c>
      <c r="M91" s="1"/>
    </row>
    <row r="92" spans="1:13" x14ac:dyDescent="0.25">
      <c r="B92" s="3" t="s">
        <v>707</v>
      </c>
      <c r="C92">
        <f>90.76+72.68</f>
        <v>163.44</v>
      </c>
      <c r="D92">
        <v>63.2</v>
      </c>
      <c r="E92">
        <v>26.51</v>
      </c>
      <c r="F92">
        <v>7.99</v>
      </c>
      <c r="G92">
        <v>0.37</v>
      </c>
      <c r="H92">
        <v>426</v>
      </c>
      <c r="I92" t="s">
        <v>708</v>
      </c>
      <c r="J92" t="s">
        <v>344</v>
      </c>
      <c r="K92" s="1" t="s">
        <v>29</v>
      </c>
      <c r="M92" s="1"/>
    </row>
    <row r="93" spans="1:13" x14ac:dyDescent="0.25">
      <c r="B93" s="3" t="s">
        <v>710</v>
      </c>
      <c r="C93">
        <v>122.9</v>
      </c>
      <c r="D93">
        <v>52.86</v>
      </c>
      <c r="E93">
        <v>24.33</v>
      </c>
      <c r="F93">
        <v>9.1199999999999992</v>
      </c>
      <c r="G93">
        <v>1.04</v>
      </c>
      <c r="H93">
        <v>256.3</v>
      </c>
      <c r="I93" t="s">
        <v>711</v>
      </c>
      <c r="J93" t="s">
        <v>344</v>
      </c>
      <c r="K93" s="1" t="s">
        <v>29</v>
      </c>
      <c r="M93" s="1"/>
    </row>
    <row r="94" spans="1:13" x14ac:dyDescent="0.25">
      <c r="B94" s="3" t="s">
        <v>712</v>
      </c>
      <c r="C94">
        <f>100.5+73.46</f>
        <v>173.95999999999998</v>
      </c>
      <c r="D94" t="s">
        <v>713</v>
      </c>
      <c r="E94">
        <v>25.93</v>
      </c>
      <c r="F94">
        <v>7.22</v>
      </c>
      <c r="G94">
        <v>1.44</v>
      </c>
      <c r="H94">
        <v>480.1</v>
      </c>
      <c r="I94" t="s">
        <v>721</v>
      </c>
      <c r="J94" t="s">
        <v>344</v>
      </c>
      <c r="K94" s="1" t="s">
        <v>29</v>
      </c>
      <c r="M94" s="1"/>
    </row>
    <row r="95" spans="1:13" x14ac:dyDescent="0.25">
      <c r="B95" s="3" t="s">
        <v>719</v>
      </c>
      <c r="C95">
        <f>89.09+73.64</f>
        <v>162.73000000000002</v>
      </c>
      <c r="D95">
        <v>64.61</v>
      </c>
      <c r="E95">
        <v>27.1</v>
      </c>
      <c r="F95">
        <v>8.57</v>
      </c>
      <c r="G95">
        <v>1.46</v>
      </c>
      <c r="H95">
        <v>548.6</v>
      </c>
      <c r="I95" t="s">
        <v>720</v>
      </c>
      <c r="J95" t="s">
        <v>344</v>
      </c>
      <c r="K95" s="1" t="s">
        <v>29</v>
      </c>
      <c r="M95" s="1"/>
    </row>
    <row r="96" spans="1:13" x14ac:dyDescent="0.25">
      <c r="B96" s="3" t="s">
        <v>723</v>
      </c>
      <c r="C96">
        <f>88.17+63.59</f>
        <v>151.76</v>
      </c>
      <c r="D96">
        <v>55.94</v>
      </c>
      <c r="E96">
        <v>30.69</v>
      </c>
      <c r="F96">
        <v>8.17</v>
      </c>
      <c r="G96">
        <v>1.1299999999999999</v>
      </c>
      <c r="H96">
        <v>476.3</v>
      </c>
      <c r="I96" t="s">
        <v>726</v>
      </c>
      <c r="J96" t="s">
        <v>344</v>
      </c>
      <c r="K96" s="1" t="s">
        <v>29</v>
      </c>
      <c r="M96" s="1"/>
    </row>
    <row r="97" spans="1:13" x14ac:dyDescent="0.25">
      <c r="B97" s="3" t="s">
        <v>725</v>
      </c>
      <c r="C97">
        <v>142.37</v>
      </c>
      <c r="D97">
        <v>63.74</v>
      </c>
      <c r="E97">
        <v>28.92</v>
      </c>
      <c r="F97">
        <v>5.97</v>
      </c>
      <c r="G97">
        <v>0.98</v>
      </c>
      <c r="H97">
        <v>425.7</v>
      </c>
      <c r="I97" t="s">
        <v>728</v>
      </c>
      <c r="J97" t="s">
        <v>693</v>
      </c>
      <c r="K97" s="1" t="s">
        <v>29</v>
      </c>
      <c r="M97" s="1"/>
    </row>
    <row r="98" spans="1:13" x14ac:dyDescent="0.25">
      <c r="B98" s="3" t="s">
        <v>724</v>
      </c>
      <c r="C98">
        <v>124</v>
      </c>
      <c r="D98">
        <v>62.44</v>
      </c>
      <c r="E98">
        <v>23.99</v>
      </c>
      <c r="F98">
        <v>7.74</v>
      </c>
      <c r="G98">
        <v>0.48</v>
      </c>
      <c r="H98">
        <v>290.10000000000002</v>
      </c>
      <c r="I98" t="s">
        <v>727</v>
      </c>
      <c r="J98" t="s">
        <v>693</v>
      </c>
      <c r="K98" s="1" t="s">
        <v>29</v>
      </c>
      <c r="M98" s="1"/>
    </row>
    <row r="99" spans="1:13" x14ac:dyDescent="0.25">
      <c r="B99" s="3" t="s">
        <v>782</v>
      </c>
      <c r="C99" s="1" t="s">
        <v>784</v>
      </c>
      <c r="D99">
        <v>68.319999999999993</v>
      </c>
      <c r="E99" s="1" t="s">
        <v>40</v>
      </c>
      <c r="F99" s="1" t="s">
        <v>40</v>
      </c>
      <c r="G99" s="1">
        <v>1.4</v>
      </c>
      <c r="H99">
        <v>212</v>
      </c>
      <c r="I99" t="s">
        <v>786</v>
      </c>
      <c r="K99" s="1" t="s">
        <v>29</v>
      </c>
      <c r="M99" s="1"/>
    </row>
    <row r="100" spans="1:13" x14ac:dyDescent="0.25">
      <c r="B100" s="3" t="s">
        <v>783</v>
      </c>
      <c r="C100" s="1" t="s">
        <v>785</v>
      </c>
      <c r="D100" s="1" t="s">
        <v>40</v>
      </c>
      <c r="E100" s="1" t="s">
        <v>40</v>
      </c>
      <c r="F100" s="1" t="s">
        <v>40</v>
      </c>
      <c r="G100" s="1" t="s">
        <v>40</v>
      </c>
      <c r="H100">
        <v>259.5</v>
      </c>
      <c r="I100" s="1" t="s">
        <v>787</v>
      </c>
      <c r="K100" s="1" t="s">
        <v>29</v>
      </c>
      <c r="M100" s="1"/>
    </row>
    <row r="101" spans="1:13" x14ac:dyDescent="0.25">
      <c r="M101" s="1"/>
    </row>
    <row r="102" spans="1:13" x14ac:dyDescent="0.25">
      <c r="A102" t="s">
        <v>573</v>
      </c>
      <c r="B102" s="57">
        <v>1927.2593999999999</v>
      </c>
      <c r="C102">
        <v>137.09</v>
      </c>
      <c r="D102">
        <v>59.84</v>
      </c>
      <c r="E102">
        <v>24.48</v>
      </c>
      <c r="F102">
        <v>7.52</v>
      </c>
      <c r="G102">
        <v>1.4</v>
      </c>
      <c r="H102">
        <v>420.4</v>
      </c>
      <c r="I102" t="s">
        <v>802</v>
      </c>
      <c r="K102" s="1" t="s">
        <v>29</v>
      </c>
      <c r="L102" t="s">
        <v>798</v>
      </c>
      <c r="M102" s="1"/>
    </row>
    <row r="103" spans="1:13" x14ac:dyDescent="0.25">
      <c r="B103" s="57">
        <v>1927.2566999999999</v>
      </c>
      <c r="C103">
        <v>137.71</v>
      </c>
      <c r="D103">
        <v>63.83</v>
      </c>
      <c r="E103">
        <v>25.82</v>
      </c>
      <c r="F103">
        <v>5.57</v>
      </c>
      <c r="G103">
        <v>0.28000000000000003</v>
      </c>
      <c r="H103">
        <v>333.2</v>
      </c>
      <c r="I103" t="s">
        <v>807</v>
      </c>
      <c r="K103" s="1" t="s">
        <v>29</v>
      </c>
      <c r="L103" t="s">
        <v>799</v>
      </c>
      <c r="M103" s="1"/>
    </row>
    <row r="104" spans="1:13" x14ac:dyDescent="0.25">
      <c r="B104" s="57">
        <v>1927.2570000000001</v>
      </c>
      <c r="C104">
        <f>103.01+57.77</f>
        <v>160.78</v>
      </c>
      <c r="D104">
        <v>50.25</v>
      </c>
      <c r="E104">
        <v>28.52</v>
      </c>
      <c r="F104">
        <v>8.16</v>
      </c>
      <c r="G104">
        <v>2.19</v>
      </c>
      <c r="H104">
        <v>538.79999999999995</v>
      </c>
      <c r="I104" t="s">
        <v>809</v>
      </c>
      <c r="K104" s="1" t="s">
        <v>29</v>
      </c>
      <c r="L104" t="s">
        <v>800</v>
      </c>
      <c r="M104" s="1"/>
    </row>
    <row r="105" spans="1:13" x14ac:dyDescent="0.25">
      <c r="B105" s="58">
        <v>1961.498</v>
      </c>
      <c r="C105">
        <v>141.9</v>
      </c>
      <c r="D105">
        <v>55.77</v>
      </c>
      <c r="E105">
        <v>25.6</v>
      </c>
      <c r="F105">
        <v>7.28</v>
      </c>
      <c r="G105">
        <v>1.49</v>
      </c>
      <c r="H105">
        <v>386</v>
      </c>
      <c r="I105" t="s">
        <v>812</v>
      </c>
      <c r="K105" s="1" t="s">
        <v>29</v>
      </c>
      <c r="L105" t="s">
        <v>801</v>
      </c>
      <c r="M105" s="1"/>
    </row>
    <row r="106" spans="1:13" x14ac:dyDescent="0.25">
      <c r="B106" s="59">
        <v>1961.4970000000001</v>
      </c>
      <c r="C106">
        <f>95.8+65.4</f>
        <v>161.19999999999999</v>
      </c>
      <c r="D106">
        <v>67.13</v>
      </c>
      <c r="E106">
        <v>24.65</v>
      </c>
      <c r="F106">
        <v>7.3</v>
      </c>
      <c r="G106">
        <v>0.44</v>
      </c>
      <c r="H106">
        <v>416.3</v>
      </c>
      <c r="I106" t="s">
        <v>815</v>
      </c>
      <c r="K106" s="1" t="s">
        <v>29</v>
      </c>
      <c r="L106" t="s">
        <v>801</v>
      </c>
      <c r="M106" s="1"/>
    </row>
    <row r="107" spans="1:13" x14ac:dyDescent="0.25">
      <c r="B107" s="59"/>
      <c r="K107" s="1"/>
      <c r="M107" s="1"/>
    </row>
    <row r="108" spans="1:13" x14ac:dyDescent="0.25">
      <c r="A108" t="s">
        <v>844</v>
      </c>
      <c r="B108" s="12" t="s">
        <v>845</v>
      </c>
      <c r="C108">
        <f>77.85+99.43</f>
        <v>177.28</v>
      </c>
      <c r="D108">
        <v>52.44</v>
      </c>
      <c r="E108">
        <v>27.27</v>
      </c>
      <c r="F108">
        <v>9.4</v>
      </c>
      <c r="G108">
        <v>2.33</v>
      </c>
      <c r="H108">
        <v>531.1</v>
      </c>
      <c r="I108" t="s">
        <v>1064</v>
      </c>
      <c r="K108" s="1"/>
      <c r="M108" s="1"/>
    </row>
    <row r="109" spans="1:13" x14ac:dyDescent="0.25">
      <c r="B109" s="12" t="s">
        <v>846</v>
      </c>
      <c r="C109">
        <v>153.78</v>
      </c>
      <c r="D109">
        <v>63.42</v>
      </c>
      <c r="E109">
        <v>26.9</v>
      </c>
      <c r="F109">
        <v>8.5299999999999994</v>
      </c>
      <c r="G109">
        <v>1.08</v>
      </c>
      <c r="H109">
        <v>488.2</v>
      </c>
      <c r="I109" t="s">
        <v>1070</v>
      </c>
      <c r="K109" s="1"/>
      <c r="M109" s="1"/>
    </row>
    <row r="110" spans="1:13" x14ac:dyDescent="0.25">
      <c r="B110" s="12">
        <v>1910.21</v>
      </c>
      <c r="C110">
        <f>72.55+96.55</f>
        <v>169.1</v>
      </c>
      <c r="D110">
        <v>53.51</v>
      </c>
      <c r="E110">
        <v>28.72</v>
      </c>
      <c r="F110">
        <v>7.92</v>
      </c>
      <c r="G110">
        <v>3.4</v>
      </c>
      <c r="H110">
        <v>473.3</v>
      </c>
      <c r="I110" t="s">
        <v>1064</v>
      </c>
      <c r="K110" s="1"/>
      <c r="M110" s="1"/>
    </row>
    <row r="111" spans="1:13" ht="15.75" x14ac:dyDescent="0.25">
      <c r="B111" s="67" t="s">
        <v>847</v>
      </c>
      <c r="C111">
        <f>62.34+97.89</f>
        <v>160.23000000000002</v>
      </c>
      <c r="D111">
        <v>58.58</v>
      </c>
      <c r="E111">
        <v>27.72</v>
      </c>
      <c r="F111">
        <v>9.18</v>
      </c>
      <c r="G111">
        <v>1.05</v>
      </c>
      <c r="H111">
        <v>535.9</v>
      </c>
      <c r="I111" t="s">
        <v>1076</v>
      </c>
      <c r="K111" s="1"/>
      <c r="M111" s="1"/>
    </row>
    <row r="112" spans="1:13" x14ac:dyDescent="0.25">
      <c r="B112" s="61" t="s">
        <v>848</v>
      </c>
      <c r="C112">
        <f>72.14+98.37</f>
        <v>170.51</v>
      </c>
      <c r="D112">
        <v>50.01</v>
      </c>
      <c r="E112">
        <v>28.06</v>
      </c>
      <c r="F112">
        <v>9.0399999999999991</v>
      </c>
      <c r="G112">
        <v>3.34</v>
      </c>
      <c r="H112">
        <v>560.70000000000005</v>
      </c>
      <c r="I112" t="s">
        <v>1080</v>
      </c>
      <c r="K112" s="1"/>
      <c r="M112" s="1"/>
    </row>
    <row r="113" spans="1:13" x14ac:dyDescent="0.25">
      <c r="B113" s="12">
        <v>1880.16</v>
      </c>
      <c r="C113">
        <f>76.64+99.87</f>
        <v>176.51</v>
      </c>
      <c r="D113">
        <v>55.35</v>
      </c>
      <c r="E113">
        <v>27.51</v>
      </c>
      <c r="F113">
        <v>7.76</v>
      </c>
      <c r="G113">
        <v>1.6</v>
      </c>
      <c r="H113">
        <v>553</v>
      </c>
      <c r="I113" t="s">
        <v>1084</v>
      </c>
      <c r="K113" s="1"/>
      <c r="M113" s="1"/>
    </row>
    <row r="114" spans="1:13" x14ac:dyDescent="0.25">
      <c r="B114" s="12" t="s">
        <v>849</v>
      </c>
      <c r="C114">
        <v>136.96</v>
      </c>
      <c r="D114">
        <v>51.08</v>
      </c>
      <c r="E114">
        <v>26.13</v>
      </c>
      <c r="F114">
        <v>8.1300000000000008</v>
      </c>
      <c r="G114">
        <v>1.49</v>
      </c>
      <c r="H114">
        <v>345</v>
      </c>
      <c r="I114" t="s">
        <v>1077</v>
      </c>
      <c r="K114" s="1"/>
      <c r="M114" s="1"/>
    </row>
    <row r="115" spans="1:13" x14ac:dyDescent="0.25">
      <c r="B115" s="7" t="s">
        <v>850</v>
      </c>
      <c r="C115">
        <v>152.55000000000001</v>
      </c>
      <c r="D115">
        <v>40.520000000000003</v>
      </c>
      <c r="E115">
        <v>28.5</v>
      </c>
      <c r="F115">
        <v>7.11</v>
      </c>
      <c r="G115">
        <v>2.35</v>
      </c>
      <c r="H115">
        <v>335.4</v>
      </c>
      <c r="I115" t="s">
        <v>1081</v>
      </c>
      <c r="K115" s="1"/>
      <c r="M115" s="1"/>
    </row>
    <row r="116" spans="1:13" x14ac:dyDescent="0.25">
      <c r="B116" s="66" t="s">
        <v>851</v>
      </c>
      <c r="C116">
        <v>153.69</v>
      </c>
      <c r="D116">
        <v>55.07</v>
      </c>
      <c r="E116">
        <v>28.36</v>
      </c>
      <c r="F116">
        <v>9.4499999999999993</v>
      </c>
      <c r="G116">
        <v>0.83</v>
      </c>
      <c r="H116">
        <v>454.7</v>
      </c>
      <c r="I116" t="s">
        <v>1064</v>
      </c>
      <c r="K116" s="1"/>
      <c r="M116" s="1"/>
    </row>
    <row r="117" spans="1:13" x14ac:dyDescent="0.25">
      <c r="B117" s="16"/>
      <c r="M117" s="1"/>
    </row>
    <row r="118" spans="1:13" x14ac:dyDescent="0.25">
      <c r="A118" t="s">
        <v>587</v>
      </c>
      <c r="B118" s="80" t="s">
        <v>588</v>
      </c>
      <c r="C118">
        <f>75.88+82.91</f>
        <v>158.79</v>
      </c>
      <c r="D118">
        <v>58.8</v>
      </c>
      <c r="E118">
        <v>25.36</v>
      </c>
      <c r="F118">
        <v>7.18</v>
      </c>
      <c r="G118">
        <v>1.31</v>
      </c>
      <c r="H118">
        <v>357.7</v>
      </c>
      <c r="I118" t="s">
        <v>1064</v>
      </c>
      <c r="M118" s="1"/>
    </row>
    <row r="119" spans="1:13" x14ac:dyDescent="0.25">
      <c r="B119" s="80" t="s">
        <v>589</v>
      </c>
      <c r="C119">
        <f>73.39+91.46</f>
        <v>164.85</v>
      </c>
      <c r="D119">
        <v>59.26</v>
      </c>
      <c r="E119">
        <v>27.16</v>
      </c>
      <c r="F119">
        <v>9.3000000000000007</v>
      </c>
      <c r="G119">
        <v>2.12</v>
      </c>
      <c r="H119">
        <v>498.2</v>
      </c>
      <c r="I119" t="s">
        <v>1118</v>
      </c>
      <c r="M119" s="1"/>
    </row>
    <row r="120" spans="1:13" x14ac:dyDescent="0.25">
      <c r="B120" s="80"/>
      <c r="M120" s="1"/>
    </row>
    <row r="121" spans="1:13" x14ac:dyDescent="0.25">
      <c r="K121" s="1" t="s">
        <v>29</v>
      </c>
      <c r="M121" s="1"/>
    </row>
    <row r="122" spans="1:13" ht="18.75" x14ac:dyDescent="0.3">
      <c r="A122" s="9" t="s">
        <v>7</v>
      </c>
      <c r="B122" s="9"/>
      <c r="M122" s="1"/>
    </row>
    <row r="123" spans="1:13" x14ac:dyDescent="0.25">
      <c r="A123" s="8" t="s">
        <v>32</v>
      </c>
      <c r="B123" s="8" t="s">
        <v>31</v>
      </c>
      <c r="C123" s="8" t="s">
        <v>8</v>
      </c>
      <c r="D123" s="8" t="s">
        <v>9</v>
      </c>
      <c r="E123" s="8" t="s">
        <v>10</v>
      </c>
      <c r="F123" s="8" t="s">
        <v>11</v>
      </c>
      <c r="G123" s="8" t="s">
        <v>12</v>
      </c>
      <c r="H123" s="8" t="s">
        <v>17</v>
      </c>
      <c r="I123" s="8" t="s">
        <v>13</v>
      </c>
      <c r="J123" s="8" t="s">
        <v>14</v>
      </c>
      <c r="K123" s="8" t="s">
        <v>15</v>
      </c>
      <c r="L123" s="8" t="s">
        <v>27</v>
      </c>
      <c r="M123" s="1"/>
    </row>
    <row r="124" spans="1:13" s="1" customFormat="1" x14ac:dyDescent="0.25">
      <c r="A124" s="1" t="s">
        <v>33</v>
      </c>
      <c r="B124" s="1" t="s">
        <v>28</v>
      </c>
      <c r="C124" s="1" t="s">
        <v>29</v>
      </c>
      <c r="D124" s="1" t="s">
        <v>35</v>
      </c>
      <c r="E124" s="1" t="s">
        <v>35</v>
      </c>
      <c r="F124" s="1" t="s">
        <v>36</v>
      </c>
      <c r="G124" s="1" t="s">
        <v>35</v>
      </c>
      <c r="H124" s="1" t="s">
        <v>29</v>
      </c>
      <c r="I124" s="1" t="s">
        <v>35</v>
      </c>
      <c r="J124" s="1" t="s">
        <v>35</v>
      </c>
      <c r="K124" s="1" t="s">
        <v>37</v>
      </c>
      <c r="L124" s="1" t="s">
        <v>35</v>
      </c>
    </row>
    <row r="125" spans="1:13" s="1" customFormat="1" x14ac:dyDescent="0.25">
      <c r="A125" s="1" t="s">
        <v>33</v>
      </c>
      <c r="B125" s="1" t="s">
        <v>45</v>
      </c>
      <c r="C125" s="1" t="s">
        <v>29</v>
      </c>
      <c r="D125" s="1" t="s">
        <v>35</v>
      </c>
      <c r="E125" s="1" t="s">
        <v>35</v>
      </c>
      <c r="F125" s="1" t="s">
        <v>36</v>
      </c>
      <c r="G125" s="1" t="s">
        <v>46</v>
      </c>
      <c r="H125" s="1" t="s">
        <v>29</v>
      </c>
      <c r="I125" s="1" t="s">
        <v>35</v>
      </c>
      <c r="J125" s="1" t="s">
        <v>47</v>
      </c>
      <c r="K125" s="1" t="s">
        <v>35</v>
      </c>
      <c r="L125" s="1" t="s">
        <v>48</v>
      </c>
    </row>
    <row r="126" spans="1:13" x14ac:dyDescent="0.25">
      <c r="A126" s="1" t="s">
        <v>55</v>
      </c>
      <c r="B126" s="1" t="s">
        <v>56</v>
      </c>
      <c r="C126" s="1" t="s">
        <v>35</v>
      </c>
      <c r="D126" s="1" t="s">
        <v>35</v>
      </c>
      <c r="E126" s="1" t="s">
        <v>35</v>
      </c>
      <c r="F126" s="1" t="s">
        <v>36</v>
      </c>
      <c r="G126" s="1" t="s">
        <v>35</v>
      </c>
      <c r="H126" s="1" t="s">
        <v>35</v>
      </c>
      <c r="I126" s="1" t="s">
        <v>35</v>
      </c>
      <c r="J126" s="1" t="s">
        <v>35</v>
      </c>
      <c r="K126" s="1" t="s">
        <v>35</v>
      </c>
      <c r="L126" s="1" t="s">
        <v>48</v>
      </c>
      <c r="M126" s="1"/>
    </row>
    <row r="127" spans="1:13" x14ac:dyDescent="0.25">
      <c r="M127" s="1"/>
    </row>
    <row r="128" spans="1:13" x14ac:dyDescent="0.25">
      <c r="A128" s="1" t="s">
        <v>62</v>
      </c>
      <c r="B128" s="2" t="s">
        <v>63</v>
      </c>
      <c r="C128" s="1" t="s">
        <v>29</v>
      </c>
      <c r="D128" s="1" t="s">
        <v>35</v>
      </c>
      <c r="E128" s="1" t="s">
        <v>64</v>
      </c>
      <c r="F128" s="1" t="s">
        <v>36</v>
      </c>
      <c r="G128" s="1" t="s">
        <v>46</v>
      </c>
      <c r="H128" s="1" t="s">
        <v>35</v>
      </c>
      <c r="I128" s="1" t="s">
        <v>64</v>
      </c>
      <c r="J128" s="1" t="s">
        <v>35</v>
      </c>
      <c r="K128" s="1" t="s">
        <v>35</v>
      </c>
      <c r="L128" s="1" t="s">
        <v>66</v>
      </c>
      <c r="M128" s="1"/>
    </row>
    <row r="129" spans="1:13" x14ac:dyDescent="0.25">
      <c r="B129" s="3" t="s">
        <v>73</v>
      </c>
      <c r="C129" s="1" t="s">
        <v>29</v>
      </c>
      <c r="D129" s="1" t="s">
        <v>29</v>
      </c>
      <c r="E129" s="1" t="s">
        <v>35</v>
      </c>
      <c r="F129" s="1" t="s">
        <v>36</v>
      </c>
      <c r="G129" s="1" t="s">
        <v>82</v>
      </c>
      <c r="H129" s="1" t="s">
        <v>329</v>
      </c>
      <c r="I129" s="1" t="s">
        <v>83</v>
      </c>
      <c r="J129" s="1" t="s">
        <v>35</v>
      </c>
      <c r="K129" s="1" t="s">
        <v>35</v>
      </c>
      <c r="L129" s="1" t="s">
        <v>48</v>
      </c>
      <c r="M129" s="1"/>
    </row>
    <row r="130" spans="1:13" x14ac:dyDescent="0.25">
      <c r="B130" s="3" t="s">
        <v>74</v>
      </c>
      <c r="C130" s="1" t="s">
        <v>35</v>
      </c>
      <c r="D130" s="1" t="s">
        <v>85</v>
      </c>
      <c r="E130" s="1" t="s">
        <v>35</v>
      </c>
      <c r="F130" s="1" t="s">
        <v>86</v>
      </c>
      <c r="G130" s="1" t="s">
        <v>87</v>
      </c>
      <c r="H130" s="1" t="s">
        <v>329</v>
      </c>
      <c r="I130" s="1" t="s">
        <v>35</v>
      </c>
      <c r="J130" s="1" t="s">
        <v>35</v>
      </c>
      <c r="K130" s="1" t="s">
        <v>35</v>
      </c>
      <c r="L130" s="1" t="s">
        <v>35</v>
      </c>
      <c r="M130" s="1"/>
    </row>
    <row r="131" spans="1:13" x14ac:dyDescent="0.25">
      <c r="B131" s="3" t="s">
        <v>75</v>
      </c>
      <c r="C131" s="1" t="s">
        <v>29</v>
      </c>
      <c r="D131" s="1" t="s">
        <v>35</v>
      </c>
      <c r="E131" s="1" t="s">
        <v>35</v>
      </c>
      <c r="F131" s="1" t="s">
        <v>36</v>
      </c>
      <c r="G131" s="1" t="s">
        <v>82</v>
      </c>
      <c r="H131" s="1" t="s">
        <v>329</v>
      </c>
      <c r="I131" s="1" t="s">
        <v>35</v>
      </c>
      <c r="J131" s="1" t="s">
        <v>35</v>
      </c>
      <c r="K131" s="1" t="s">
        <v>35</v>
      </c>
      <c r="L131" s="1" t="s">
        <v>93</v>
      </c>
      <c r="M131" s="1"/>
    </row>
    <row r="132" spans="1:13" x14ac:dyDescent="0.25">
      <c r="B132" s="3" t="s">
        <v>76</v>
      </c>
      <c r="C132" s="1" t="s">
        <v>35</v>
      </c>
      <c r="D132" s="1" t="s">
        <v>29</v>
      </c>
      <c r="E132" s="1" t="s">
        <v>35</v>
      </c>
      <c r="F132" s="1" t="s">
        <v>86</v>
      </c>
      <c r="G132" s="1" t="s">
        <v>35</v>
      </c>
      <c r="H132" s="1" t="s">
        <v>35</v>
      </c>
      <c r="I132" s="1" t="s">
        <v>35</v>
      </c>
      <c r="J132" s="1" t="s">
        <v>92</v>
      </c>
      <c r="K132" s="1" t="s">
        <v>35</v>
      </c>
      <c r="L132" s="1" t="s">
        <v>48</v>
      </c>
      <c r="M132" s="1"/>
    </row>
    <row r="133" spans="1:13" x14ac:dyDescent="0.25">
      <c r="B133" s="3" t="s">
        <v>77</v>
      </c>
      <c r="C133" s="1" t="s">
        <v>35</v>
      </c>
      <c r="D133" s="1" t="s">
        <v>35</v>
      </c>
      <c r="E133" s="1" t="s">
        <v>40</v>
      </c>
      <c r="F133" s="1" t="s">
        <v>179</v>
      </c>
      <c r="G133" s="1" t="s">
        <v>40</v>
      </c>
      <c r="H133" s="1" t="s">
        <v>97</v>
      </c>
      <c r="I133" s="1" t="s">
        <v>35</v>
      </c>
      <c r="J133" s="1" t="s">
        <v>35</v>
      </c>
      <c r="K133" s="1" t="s">
        <v>35</v>
      </c>
      <c r="L133" s="1" t="s">
        <v>35</v>
      </c>
      <c r="M133" s="1"/>
    </row>
    <row r="134" spans="1:13" x14ac:dyDescent="0.25">
      <c r="B134" s="3" t="s">
        <v>78</v>
      </c>
      <c r="C134" s="1" t="s">
        <v>29</v>
      </c>
      <c r="D134" s="1" t="s">
        <v>101</v>
      </c>
      <c r="E134" s="1" t="s">
        <v>29</v>
      </c>
      <c r="F134" s="1" t="s">
        <v>36</v>
      </c>
      <c r="G134" s="1" t="s">
        <v>102</v>
      </c>
      <c r="H134" s="1" t="s">
        <v>35</v>
      </c>
      <c r="I134" s="1" t="s">
        <v>35</v>
      </c>
      <c r="J134" s="1" t="s">
        <v>103</v>
      </c>
      <c r="K134" s="1" t="s">
        <v>35</v>
      </c>
      <c r="L134" s="1" t="s">
        <v>35</v>
      </c>
      <c r="M134" s="1"/>
    </row>
    <row r="135" spans="1:13" x14ac:dyDescent="0.25">
      <c r="B135" s="3" t="s">
        <v>79</v>
      </c>
      <c r="C135" s="1" t="s">
        <v>29</v>
      </c>
      <c r="D135" s="1" t="s">
        <v>35</v>
      </c>
      <c r="E135" s="1" t="s">
        <v>35</v>
      </c>
      <c r="F135" s="1" t="s">
        <v>36</v>
      </c>
      <c r="G135" s="1" t="s">
        <v>146</v>
      </c>
      <c r="H135" s="1" t="s">
        <v>97</v>
      </c>
      <c r="I135" s="1" t="s">
        <v>35</v>
      </c>
      <c r="J135" s="1" t="s">
        <v>35</v>
      </c>
      <c r="K135" s="1" t="s">
        <v>35</v>
      </c>
      <c r="L135" s="1" t="s">
        <v>35</v>
      </c>
      <c r="M135" s="1"/>
    </row>
    <row r="136" spans="1:13" x14ac:dyDescent="0.25">
      <c r="B136" s="3" t="s">
        <v>80</v>
      </c>
      <c r="C136" s="1" t="s">
        <v>29</v>
      </c>
      <c r="D136" s="1" t="s">
        <v>411</v>
      </c>
      <c r="E136" s="1" t="s">
        <v>35</v>
      </c>
      <c r="F136" s="1" t="s">
        <v>36</v>
      </c>
      <c r="G136" s="1" t="s">
        <v>146</v>
      </c>
      <c r="H136" s="1" t="s">
        <v>97</v>
      </c>
      <c r="I136" s="1" t="s">
        <v>35</v>
      </c>
      <c r="J136" s="1" t="s">
        <v>35</v>
      </c>
      <c r="K136" s="1" t="s">
        <v>35</v>
      </c>
      <c r="L136" s="1" t="s">
        <v>35</v>
      </c>
      <c r="M136" s="1"/>
    </row>
    <row r="137" spans="1:13" x14ac:dyDescent="0.25">
      <c r="B137" s="3" t="s">
        <v>81</v>
      </c>
      <c r="C137" s="1" t="s">
        <v>29</v>
      </c>
      <c r="D137" s="1" t="s">
        <v>35</v>
      </c>
      <c r="E137" s="1" t="s">
        <v>35</v>
      </c>
      <c r="F137" s="1" t="s">
        <v>36</v>
      </c>
      <c r="G137" s="1" t="s">
        <v>35</v>
      </c>
      <c r="H137" s="1" t="s">
        <v>401</v>
      </c>
      <c r="I137" s="1" t="s">
        <v>35</v>
      </c>
      <c r="J137" s="1" t="s">
        <v>400</v>
      </c>
      <c r="K137" s="1" t="s">
        <v>35</v>
      </c>
      <c r="L137" s="1" t="s">
        <v>412</v>
      </c>
      <c r="M137" s="1"/>
    </row>
    <row r="138" spans="1:13" x14ac:dyDescent="0.25">
      <c r="M138" s="1"/>
    </row>
    <row r="139" spans="1:13" x14ac:dyDescent="0.25">
      <c r="A139" t="s">
        <v>105</v>
      </c>
      <c r="B139" s="3" t="s">
        <v>106</v>
      </c>
      <c r="C139" t="s">
        <v>29</v>
      </c>
      <c r="D139" t="s">
        <v>35</v>
      </c>
      <c r="E139" t="s">
        <v>35</v>
      </c>
      <c r="F139" t="s">
        <v>36</v>
      </c>
      <c r="G139" t="s">
        <v>35</v>
      </c>
      <c r="H139" t="s">
        <v>35</v>
      </c>
      <c r="I139" t="s">
        <v>35</v>
      </c>
      <c r="J139" t="s">
        <v>35</v>
      </c>
      <c r="K139" t="s">
        <v>35</v>
      </c>
      <c r="L139" t="s">
        <v>109</v>
      </c>
      <c r="M139" s="1"/>
    </row>
    <row r="140" spans="1:13" x14ac:dyDescent="0.25">
      <c r="B140" s="3" t="s">
        <v>107</v>
      </c>
      <c r="C140" t="s">
        <v>35</v>
      </c>
      <c r="D140" t="s">
        <v>35</v>
      </c>
      <c r="E140" t="s">
        <v>35</v>
      </c>
      <c r="F140" s="1" t="s">
        <v>86</v>
      </c>
      <c r="G140" t="s">
        <v>114</v>
      </c>
      <c r="H140" t="s">
        <v>115</v>
      </c>
      <c r="I140" t="s">
        <v>115</v>
      </c>
      <c r="J140" t="s">
        <v>35</v>
      </c>
      <c r="K140" t="s">
        <v>35</v>
      </c>
      <c r="L140" t="s">
        <v>35</v>
      </c>
      <c r="M140" s="1"/>
    </row>
    <row r="141" spans="1:13" x14ac:dyDescent="0.25">
      <c r="B141" s="3"/>
      <c r="F141" s="1"/>
      <c r="M141" s="1"/>
    </row>
    <row r="142" spans="1:13" x14ac:dyDescent="0.25">
      <c r="A142" t="s">
        <v>380</v>
      </c>
      <c r="B142" t="s">
        <v>381</v>
      </c>
      <c r="C142" t="s">
        <v>35</v>
      </c>
      <c r="D142" t="s">
        <v>383</v>
      </c>
      <c r="E142" t="s">
        <v>35</v>
      </c>
      <c r="F142" s="1" t="s">
        <v>86</v>
      </c>
      <c r="G142" t="s">
        <v>114</v>
      </c>
      <c r="H142" t="s">
        <v>114</v>
      </c>
      <c r="I142" t="s">
        <v>35</v>
      </c>
      <c r="J142" t="s">
        <v>35</v>
      </c>
      <c r="K142" t="s">
        <v>35</v>
      </c>
      <c r="L142" t="s">
        <v>382</v>
      </c>
      <c r="M142" s="1"/>
    </row>
    <row r="143" spans="1:13" x14ac:dyDescent="0.25">
      <c r="M143" s="1"/>
    </row>
    <row r="144" spans="1:13" x14ac:dyDescent="0.25">
      <c r="A144" t="s">
        <v>62</v>
      </c>
      <c r="B144" s="3" t="s">
        <v>119</v>
      </c>
      <c r="C144" t="s">
        <v>29</v>
      </c>
      <c r="D144" t="s">
        <v>29</v>
      </c>
      <c r="E144" t="s">
        <v>35</v>
      </c>
      <c r="F144" t="s">
        <v>36</v>
      </c>
      <c r="G144" t="s">
        <v>35</v>
      </c>
      <c r="H144" t="s">
        <v>35</v>
      </c>
      <c r="I144" t="s">
        <v>35</v>
      </c>
      <c r="J144" t="s">
        <v>143</v>
      </c>
      <c r="K144" t="s">
        <v>35</v>
      </c>
      <c r="L144" t="s">
        <v>131</v>
      </c>
      <c r="M144" s="1"/>
    </row>
    <row r="145" spans="1:13" x14ac:dyDescent="0.25">
      <c r="B145" s="3" t="s">
        <v>120</v>
      </c>
      <c r="C145" t="s">
        <v>29</v>
      </c>
      <c r="D145" t="s">
        <v>35</v>
      </c>
      <c r="E145" t="s">
        <v>35</v>
      </c>
      <c r="F145" t="s">
        <v>36</v>
      </c>
      <c r="G145" t="s">
        <v>35</v>
      </c>
      <c r="H145" t="s">
        <v>35</v>
      </c>
      <c r="I145" t="s">
        <v>35</v>
      </c>
      <c r="J145" t="s">
        <v>35</v>
      </c>
      <c r="K145" t="s">
        <v>35</v>
      </c>
      <c r="L145" t="s">
        <v>137</v>
      </c>
      <c r="M145" s="1"/>
    </row>
    <row r="146" spans="1:13" x14ac:dyDescent="0.25">
      <c r="B146" s="3" t="s">
        <v>123</v>
      </c>
      <c r="C146" t="s">
        <v>142</v>
      </c>
      <c r="D146" t="s">
        <v>85</v>
      </c>
      <c r="E146" t="s">
        <v>35</v>
      </c>
      <c r="F146" t="s">
        <v>86</v>
      </c>
      <c r="G146" t="s">
        <v>35</v>
      </c>
      <c r="H146" t="s">
        <v>144</v>
      </c>
      <c r="I146" t="s">
        <v>35</v>
      </c>
      <c r="J146" t="s">
        <v>35</v>
      </c>
      <c r="K146" t="s">
        <v>35</v>
      </c>
      <c r="L146" t="s">
        <v>35</v>
      </c>
      <c r="M146" s="1"/>
    </row>
    <row r="147" spans="1:13" x14ac:dyDescent="0.25">
      <c r="B147" s="3" t="s">
        <v>124</v>
      </c>
      <c r="C147" t="s">
        <v>29</v>
      </c>
      <c r="D147" t="s">
        <v>35</v>
      </c>
      <c r="E147" t="s">
        <v>35</v>
      </c>
      <c r="F147" t="s">
        <v>36</v>
      </c>
      <c r="G147" t="s">
        <v>35</v>
      </c>
      <c r="H147" t="s">
        <v>150</v>
      </c>
      <c r="I147" t="s">
        <v>35</v>
      </c>
      <c r="J147" t="s">
        <v>149</v>
      </c>
      <c r="K147" t="s">
        <v>35</v>
      </c>
      <c r="L147" t="s">
        <v>35</v>
      </c>
      <c r="M147" s="1"/>
    </row>
    <row r="148" spans="1:13" x14ac:dyDescent="0.25">
      <c r="B148" s="3" t="s">
        <v>125</v>
      </c>
      <c r="C148" t="s">
        <v>29</v>
      </c>
      <c r="D148" t="s">
        <v>35</v>
      </c>
      <c r="E148" t="s">
        <v>35</v>
      </c>
      <c r="F148" t="s">
        <v>36</v>
      </c>
      <c r="G148" t="s">
        <v>35</v>
      </c>
      <c r="H148" t="s">
        <v>150</v>
      </c>
      <c r="I148" t="s">
        <v>35</v>
      </c>
      <c r="J148" t="s">
        <v>35</v>
      </c>
      <c r="K148" t="s">
        <v>35</v>
      </c>
      <c r="L148" t="s">
        <v>35</v>
      </c>
      <c r="M148" s="1"/>
    </row>
    <row r="149" spans="1:13" x14ac:dyDescent="0.25">
      <c r="B149" s="3" t="s">
        <v>126</v>
      </c>
      <c r="C149" t="s">
        <v>142</v>
      </c>
      <c r="D149" t="s">
        <v>85</v>
      </c>
      <c r="E149" t="s">
        <v>35</v>
      </c>
      <c r="F149" t="s">
        <v>86</v>
      </c>
      <c r="G149" t="s">
        <v>35</v>
      </c>
      <c r="H149" t="s">
        <v>158</v>
      </c>
      <c r="I149" t="s">
        <v>35</v>
      </c>
      <c r="J149" t="s">
        <v>35</v>
      </c>
      <c r="K149" t="s">
        <v>35</v>
      </c>
      <c r="L149" t="s">
        <v>131</v>
      </c>
      <c r="M149" s="1"/>
    </row>
    <row r="150" spans="1:13" x14ac:dyDescent="0.25">
      <c r="B150" s="3" t="s">
        <v>127</v>
      </c>
      <c r="C150" t="s">
        <v>142</v>
      </c>
      <c r="D150" t="s">
        <v>35</v>
      </c>
      <c r="E150" t="s">
        <v>35</v>
      </c>
      <c r="F150" t="s">
        <v>86</v>
      </c>
      <c r="G150" t="s">
        <v>160</v>
      </c>
      <c r="H150" t="s">
        <v>29</v>
      </c>
      <c r="I150" t="s">
        <v>35</v>
      </c>
      <c r="J150" t="s">
        <v>35</v>
      </c>
      <c r="K150" t="s">
        <v>35</v>
      </c>
      <c r="L150" t="s">
        <v>35</v>
      </c>
      <c r="M150" s="1"/>
    </row>
    <row r="151" spans="1:13" x14ac:dyDescent="0.25">
      <c r="B151" s="3" t="s">
        <v>128</v>
      </c>
      <c r="C151" t="s">
        <v>142</v>
      </c>
      <c r="D151" t="s">
        <v>85</v>
      </c>
      <c r="E151" t="s">
        <v>35</v>
      </c>
      <c r="F151" t="s">
        <v>86</v>
      </c>
      <c r="G151" t="s">
        <v>164</v>
      </c>
      <c r="H151" t="s">
        <v>35</v>
      </c>
      <c r="I151" t="s">
        <v>35</v>
      </c>
      <c r="J151" t="s">
        <v>35</v>
      </c>
      <c r="K151" t="s">
        <v>35</v>
      </c>
      <c r="L151" t="s">
        <v>35</v>
      </c>
      <c r="M151" s="1"/>
    </row>
    <row r="152" spans="1:13" x14ac:dyDescent="0.25">
      <c r="B152" s="4" t="s">
        <v>129</v>
      </c>
      <c r="C152" t="s">
        <v>142</v>
      </c>
      <c r="D152" t="s">
        <v>85</v>
      </c>
      <c r="E152" t="s">
        <v>35</v>
      </c>
      <c r="F152" t="s">
        <v>86</v>
      </c>
      <c r="G152" t="s">
        <v>164</v>
      </c>
      <c r="H152" t="s">
        <v>150</v>
      </c>
      <c r="I152" t="s">
        <v>35</v>
      </c>
      <c r="J152" t="s">
        <v>35</v>
      </c>
      <c r="K152" t="s">
        <v>35</v>
      </c>
      <c r="L152" t="s">
        <v>35</v>
      </c>
      <c r="M152" s="1"/>
    </row>
    <row r="153" spans="1:13" x14ac:dyDescent="0.25">
      <c r="B153" s="3" t="s">
        <v>121</v>
      </c>
      <c r="C153" t="s">
        <v>142</v>
      </c>
      <c r="D153" t="s">
        <v>35</v>
      </c>
      <c r="E153" t="s">
        <v>35</v>
      </c>
      <c r="F153" t="s">
        <v>86</v>
      </c>
      <c r="G153" t="s">
        <v>164</v>
      </c>
      <c r="H153" t="s">
        <v>150</v>
      </c>
      <c r="I153" t="s">
        <v>35</v>
      </c>
      <c r="J153" t="s">
        <v>35</v>
      </c>
      <c r="K153" t="s">
        <v>35</v>
      </c>
      <c r="L153" t="s">
        <v>35</v>
      </c>
      <c r="M153" s="1"/>
    </row>
    <row r="154" spans="1:13" x14ac:dyDescent="0.25">
      <c r="B154" s="3" t="s">
        <v>122</v>
      </c>
      <c r="C154" t="s">
        <v>29</v>
      </c>
      <c r="D154" t="s">
        <v>390</v>
      </c>
      <c r="E154" t="s">
        <v>35</v>
      </c>
      <c r="F154" t="s">
        <v>36</v>
      </c>
      <c r="G154" t="s">
        <v>35</v>
      </c>
      <c r="H154" t="s">
        <v>393</v>
      </c>
      <c r="I154" t="s">
        <v>35</v>
      </c>
      <c r="J154" t="s">
        <v>391</v>
      </c>
      <c r="K154" t="s">
        <v>35</v>
      </c>
      <c r="L154" t="s">
        <v>392</v>
      </c>
    </row>
    <row r="156" spans="1:13" x14ac:dyDescent="0.25">
      <c r="A156" t="s">
        <v>185</v>
      </c>
      <c r="B156" s="3" t="s">
        <v>186</v>
      </c>
      <c r="C156" t="s">
        <v>29</v>
      </c>
      <c r="D156" t="s">
        <v>35</v>
      </c>
      <c r="E156" t="s">
        <v>35</v>
      </c>
      <c r="F156" t="s">
        <v>36</v>
      </c>
      <c r="G156" t="s">
        <v>187</v>
      </c>
      <c r="H156" t="s">
        <v>338</v>
      </c>
      <c r="I156" t="s">
        <v>188</v>
      </c>
      <c r="J156" t="s">
        <v>35</v>
      </c>
      <c r="K156" t="s">
        <v>35</v>
      </c>
      <c r="L156" t="s">
        <v>35</v>
      </c>
    </row>
    <row r="157" spans="1:13" x14ac:dyDescent="0.25">
      <c r="B157" s="3" t="s">
        <v>191</v>
      </c>
      <c r="C157" t="s">
        <v>29</v>
      </c>
      <c r="D157" t="s">
        <v>35</v>
      </c>
      <c r="E157" t="s">
        <v>35</v>
      </c>
      <c r="F157" t="s">
        <v>36</v>
      </c>
      <c r="G157" t="s">
        <v>35</v>
      </c>
      <c r="H157" t="s">
        <v>198</v>
      </c>
      <c r="I157" t="s">
        <v>35</v>
      </c>
      <c r="J157" t="s">
        <v>35</v>
      </c>
      <c r="K157" t="s">
        <v>35</v>
      </c>
      <c r="L157" t="s">
        <v>193</v>
      </c>
    </row>
    <row r="158" spans="1:13" x14ac:dyDescent="0.25">
      <c r="B158" s="3" t="s">
        <v>199</v>
      </c>
      <c r="C158" t="s">
        <v>29</v>
      </c>
      <c r="D158" t="s">
        <v>201</v>
      </c>
      <c r="E158" t="s">
        <v>40</v>
      </c>
      <c r="F158" t="s">
        <v>36</v>
      </c>
      <c r="G158" t="s">
        <v>35</v>
      </c>
      <c r="H158" t="s">
        <v>29</v>
      </c>
      <c r="I158" t="s">
        <v>35</v>
      </c>
      <c r="J158" t="s">
        <v>35</v>
      </c>
      <c r="K158" t="s">
        <v>35</v>
      </c>
      <c r="L158" t="s">
        <v>35</v>
      </c>
    </row>
    <row r="159" spans="1:13" x14ac:dyDescent="0.25">
      <c r="B159" s="3" t="s">
        <v>204</v>
      </c>
      <c r="C159" t="s">
        <v>29</v>
      </c>
      <c r="D159" t="s">
        <v>35</v>
      </c>
      <c r="E159" t="s">
        <v>207</v>
      </c>
      <c r="F159" t="s">
        <v>36</v>
      </c>
      <c r="G159" t="s">
        <v>35</v>
      </c>
      <c r="H159" t="s">
        <v>35</v>
      </c>
      <c r="I159" t="s">
        <v>35</v>
      </c>
      <c r="J159" t="s">
        <v>35</v>
      </c>
      <c r="K159" t="s">
        <v>35</v>
      </c>
      <c r="L159" t="s">
        <v>206</v>
      </c>
    </row>
    <row r="160" spans="1:13" x14ac:dyDescent="0.25">
      <c r="B160" s="3" t="s">
        <v>210</v>
      </c>
      <c r="C160" t="s">
        <v>29</v>
      </c>
      <c r="D160" t="s">
        <v>212</v>
      </c>
      <c r="E160" t="s">
        <v>160</v>
      </c>
      <c r="F160" t="s">
        <v>36</v>
      </c>
      <c r="G160" t="s">
        <v>35</v>
      </c>
      <c r="H160" t="s">
        <v>215</v>
      </c>
      <c r="I160" t="s">
        <v>35</v>
      </c>
      <c r="J160" t="s">
        <v>213</v>
      </c>
      <c r="K160" t="s">
        <v>35</v>
      </c>
      <c r="L160" t="s">
        <v>214</v>
      </c>
    </row>
    <row r="161" spans="2:12" x14ac:dyDescent="0.25">
      <c r="B161" s="3" t="s">
        <v>218</v>
      </c>
      <c r="C161" t="s">
        <v>29</v>
      </c>
      <c r="D161" t="s">
        <v>35</v>
      </c>
      <c r="E161" t="s">
        <v>35</v>
      </c>
      <c r="F161" t="s">
        <v>36</v>
      </c>
      <c r="G161" t="s">
        <v>219</v>
      </c>
      <c r="H161" t="s">
        <v>221</v>
      </c>
      <c r="I161" t="s">
        <v>220</v>
      </c>
      <c r="J161" t="s">
        <v>35</v>
      </c>
      <c r="K161" t="s">
        <v>35</v>
      </c>
      <c r="L161" t="s">
        <v>206</v>
      </c>
    </row>
    <row r="162" spans="2:12" x14ac:dyDescent="0.25">
      <c r="B162" s="3" t="s">
        <v>223</v>
      </c>
      <c r="C162" t="s">
        <v>226</v>
      </c>
      <c r="D162" t="s">
        <v>35</v>
      </c>
      <c r="E162" t="s">
        <v>35</v>
      </c>
      <c r="F162" t="s">
        <v>227</v>
      </c>
      <c r="G162" t="s">
        <v>146</v>
      </c>
      <c r="H162" t="s">
        <v>146</v>
      </c>
      <c r="I162" t="s">
        <v>35</v>
      </c>
      <c r="J162" t="s">
        <v>230</v>
      </c>
      <c r="K162" t="s">
        <v>35</v>
      </c>
      <c r="L162" t="s">
        <v>35</v>
      </c>
    </row>
    <row r="163" spans="2:12" x14ac:dyDescent="0.25">
      <c r="B163" s="3" t="s">
        <v>231</v>
      </c>
      <c r="C163" t="s">
        <v>29</v>
      </c>
      <c r="D163" t="s">
        <v>234</v>
      </c>
      <c r="E163" t="s">
        <v>35</v>
      </c>
      <c r="F163" t="s">
        <v>36</v>
      </c>
      <c r="G163" t="s">
        <v>219</v>
      </c>
      <c r="H163" t="s">
        <v>146</v>
      </c>
      <c r="I163" t="s">
        <v>35</v>
      </c>
      <c r="J163" t="s">
        <v>35</v>
      </c>
      <c r="K163" t="s">
        <v>35</v>
      </c>
      <c r="L163" t="s">
        <v>35</v>
      </c>
    </row>
    <row r="164" spans="2:12" x14ac:dyDescent="0.25">
      <c r="B164" s="3" t="s">
        <v>237</v>
      </c>
      <c r="C164" t="s">
        <v>29</v>
      </c>
      <c r="D164" t="s">
        <v>35</v>
      </c>
      <c r="E164" t="s">
        <v>35</v>
      </c>
      <c r="F164" t="s">
        <v>36</v>
      </c>
      <c r="G164" t="s">
        <v>219</v>
      </c>
      <c r="H164" t="s">
        <v>341</v>
      </c>
      <c r="I164" t="s">
        <v>239</v>
      </c>
      <c r="J164" t="s">
        <v>35</v>
      </c>
      <c r="K164" t="s">
        <v>35</v>
      </c>
      <c r="L164" t="s">
        <v>35</v>
      </c>
    </row>
    <row r="165" spans="2:12" x14ac:dyDescent="0.25">
      <c r="B165" s="3" t="s">
        <v>242</v>
      </c>
      <c r="C165" t="s">
        <v>29</v>
      </c>
      <c r="D165" t="s">
        <v>35</v>
      </c>
      <c r="E165" t="s">
        <v>35</v>
      </c>
      <c r="F165" t="s">
        <v>36</v>
      </c>
      <c r="G165" t="s">
        <v>29</v>
      </c>
      <c r="H165" t="s">
        <v>35</v>
      </c>
      <c r="I165" t="s">
        <v>35</v>
      </c>
      <c r="J165" t="s">
        <v>35</v>
      </c>
      <c r="K165" t="s">
        <v>35</v>
      </c>
      <c r="L165" t="s">
        <v>243</v>
      </c>
    </row>
    <row r="166" spans="2:12" x14ac:dyDescent="0.25">
      <c r="B166" s="3" t="s">
        <v>248</v>
      </c>
      <c r="C166" t="s">
        <v>29</v>
      </c>
      <c r="D166" t="s">
        <v>249</v>
      </c>
      <c r="E166" t="s">
        <v>250</v>
      </c>
      <c r="F166" t="s">
        <v>36</v>
      </c>
      <c r="G166" t="s">
        <v>35</v>
      </c>
      <c r="H166" t="s">
        <v>376</v>
      </c>
      <c r="I166" t="s">
        <v>35</v>
      </c>
      <c r="J166" t="s">
        <v>35</v>
      </c>
      <c r="K166" t="s">
        <v>35</v>
      </c>
      <c r="L166" t="s">
        <v>251</v>
      </c>
    </row>
    <row r="167" spans="2:12" x14ac:dyDescent="0.25">
      <c r="B167" s="3" t="s">
        <v>255</v>
      </c>
      <c r="C167" t="s">
        <v>29</v>
      </c>
      <c r="D167" t="s">
        <v>35</v>
      </c>
      <c r="E167" t="s">
        <v>35</v>
      </c>
      <c r="F167" t="s">
        <v>36</v>
      </c>
      <c r="G167" t="s">
        <v>35</v>
      </c>
      <c r="H167" t="s">
        <v>339</v>
      </c>
      <c r="I167" t="s">
        <v>35</v>
      </c>
      <c r="J167" t="s">
        <v>35</v>
      </c>
      <c r="K167" t="s">
        <v>35</v>
      </c>
      <c r="L167" t="s">
        <v>35</v>
      </c>
    </row>
    <row r="168" spans="2:12" x14ac:dyDescent="0.25">
      <c r="B168" s="3" t="s">
        <v>260</v>
      </c>
      <c r="C168" t="s">
        <v>35</v>
      </c>
      <c r="D168" t="s">
        <v>35</v>
      </c>
      <c r="E168" t="s">
        <v>35</v>
      </c>
      <c r="F168" t="s">
        <v>96</v>
      </c>
      <c r="G168" t="s">
        <v>35</v>
      </c>
      <c r="H168" t="s">
        <v>35</v>
      </c>
      <c r="I168" t="s">
        <v>35</v>
      </c>
      <c r="J168" t="s">
        <v>35</v>
      </c>
      <c r="K168" t="s">
        <v>35</v>
      </c>
      <c r="L168" t="s">
        <v>261</v>
      </c>
    </row>
    <row r="169" spans="2:12" x14ac:dyDescent="0.25">
      <c r="B169" s="3" t="s">
        <v>266</v>
      </c>
      <c r="C169" t="s">
        <v>35</v>
      </c>
      <c r="D169" t="s">
        <v>35</v>
      </c>
      <c r="E169" t="s">
        <v>35</v>
      </c>
      <c r="F169" t="s">
        <v>227</v>
      </c>
      <c r="G169" t="s">
        <v>146</v>
      </c>
      <c r="H169" t="s">
        <v>35</v>
      </c>
      <c r="I169" t="s">
        <v>35</v>
      </c>
      <c r="J169" t="s">
        <v>35</v>
      </c>
      <c r="K169" t="s">
        <v>35</v>
      </c>
      <c r="L169" t="s">
        <v>268</v>
      </c>
    </row>
    <row r="170" spans="2:12" x14ac:dyDescent="0.25">
      <c r="B170" s="3" t="s">
        <v>274</v>
      </c>
      <c r="C170" t="s">
        <v>35</v>
      </c>
      <c r="D170" t="s">
        <v>35</v>
      </c>
      <c r="E170" t="s">
        <v>35</v>
      </c>
      <c r="F170" t="s">
        <v>227</v>
      </c>
      <c r="G170" t="s">
        <v>146</v>
      </c>
      <c r="H170" t="s">
        <v>276</v>
      </c>
      <c r="I170" t="s">
        <v>35</v>
      </c>
      <c r="J170" t="s">
        <v>35</v>
      </c>
      <c r="K170" t="s">
        <v>35</v>
      </c>
      <c r="L170" t="s">
        <v>275</v>
      </c>
    </row>
    <row r="171" spans="2:12" x14ac:dyDescent="0.25">
      <c r="B171" s="3" t="s">
        <v>278</v>
      </c>
      <c r="C171" t="s">
        <v>280</v>
      </c>
      <c r="D171" t="s">
        <v>35</v>
      </c>
      <c r="E171" t="s">
        <v>207</v>
      </c>
      <c r="F171" t="s">
        <v>36</v>
      </c>
      <c r="G171" t="s">
        <v>35</v>
      </c>
      <c r="H171" t="s">
        <v>281</v>
      </c>
      <c r="I171" t="s">
        <v>35</v>
      </c>
      <c r="J171" t="s">
        <v>35</v>
      </c>
      <c r="K171" t="s">
        <v>35</v>
      </c>
      <c r="L171" t="s">
        <v>35</v>
      </c>
    </row>
    <row r="172" spans="2:12" x14ac:dyDescent="0.25">
      <c r="B172" s="3" t="s">
        <v>283</v>
      </c>
      <c r="C172" t="s">
        <v>29</v>
      </c>
      <c r="D172" t="s">
        <v>35</v>
      </c>
      <c r="E172" t="s">
        <v>35</v>
      </c>
      <c r="F172" t="s">
        <v>36</v>
      </c>
      <c r="G172" t="s">
        <v>284</v>
      </c>
      <c r="H172" t="s">
        <v>285</v>
      </c>
      <c r="I172" t="s">
        <v>35</v>
      </c>
      <c r="J172" t="s">
        <v>35</v>
      </c>
      <c r="K172" t="s">
        <v>35</v>
      </c>
      <c r="L172" t="s">
        <v>35</v>
      </c>
    </row>
    <row r="173" spans="2:12" x14ac:dyDescent="0.25">
      <c r="B173" s="3" t="s">
        <v>290</v>
      </c>
      <c r="C173" t="s">
        <v>29</v>
      </c>
      <c r="D173" t="s">
        <v>292</v>
      </c>
      <c r="E173" t="s">
        <v>207</v>
      </c>
      <c r="F173" t="s">
        <v>36</v>
      </c>
      <c r="G173" t="s">
        <v>35</v>
      </c>
      <c r="H173" t="s">
        <v>294</v>
      </c>
      <c r="I173" t="s">
        <v>293</v>
      </c>
      <c r="J173" t="s">
        <v>9</v>
      </c>
      <c r="K173" t="s">
        <v>35</v>
      </c>
      <c r="L173" t="s">
        <v>35</v>
      </c>
    </row>
    <row r="174" spans="2:12" x14ac:dyDescent="0.25">
      <c r="B174" s="3" t="s">
        <v>296</v>
      </c>
      <c r="C174" t="s">
        <v>29</v>
      </c>
      <c r="D174" t="s">
        <v>292</v>
      </c>
      <c r="E174" t="s">
        <v>35</v>
      </c>
      <c r="F174" t="s">
        <v>36</v>
      </c>
      <c r="G174" t="s">
        <v>297</v>
      </c>
      <c r="H174" t="s">
        <v>299</v>
      </c>
      <c r="I174" t="s">
        <v>35</v>
      </c>
      <c r="J174" t="s">
        <v>35</v>
      </c>
      <c r="K174" t="s">
        <v>35</v>
      </c>
      <c r="L174" t="s">
        <v>35</v>
      </c>
    </row>
    <row r="175" spans="2:12" x14ac:dyDescent="0.25">
      <c r="B175" s="3" t="s">
        <v>300</v>
      </c>
      <c r="C175" t="s">
        <v>29</v>
      </c>
      <c r="D175" t="s">
        <v>35</v>
      </c>
      <c r="E175" t="s">
        <v>35</v>
      </c>
      <c r="F175" t="s">
        <v>36</v>
      </c>
      <c r="G175" t="s">
        <v>35</v>
      </c>
      <c r="H175" t="s">
        <v>40</v>
      </c>
      <c r="I175" t="s">
        <v>35</v>
      </c>
      <c r="J175" t="s">
        <v>35</v>
      </c>
      <c r="K175" t="s">
        <v>35</v>
      </c>
      <c r="L175" t="s">
        <v>35</v>
      </c>
    </row>
    <row r="176" spans="2:12" x14ac:dyDescent="0.25">
      <c r="B176" s="3" t="s">
        <v>302</v>
      </c>
      <c r="C176" t="s">
        <v>29</v>
      </c>
      <c r="D176" t="s">
        <v>35</v>
      </c>
      <c r="E176" t="s">
        <v>35</v>
      </c>
      <c r="F176" t="s">
        <v>36</v>
      </c>
      <c r="G176" t="s">
        <v>29</v>
      </c>
      <c r="H176" t="s">
        <v>198</v>
      </c>
      <c r="I176" t="s">
        <v>35</v>
      </c>
      <c r="J176" t="s">
        <v>35</v>
      </c>
      <c r="K176" t="s">
        <v>35</v>
      </c>
      <c r="L176" t="s">
        <v>275</v>
      </c>
    </row>
    <row r="177" spans="1:12" x14ac:dyDescent="0.25">
      <c r="B177" s="3" t="s">
        <v>307</v>
      </c>
      <c r="C177" t="s">
        <v>29</v>
      </c>
      <c r="D177" t="s">
        <v>309</v>
      </c>
      <c r="E177" t="s">
        <v>35</v>
      </c>
      <c r="F177" t="s">
        <v>36</v>
      </c>
      <c r="G177" t="s">
        <v>146</v>
      </c>
      <c r="H177" t="s">
        <v>29</v>
      </c>
      <c r="I177" t="s">
        <v>35</v>
      </c>
      <c r="J177" t="s">
        <v>35</v>
      </c>
      <c r="K177" t="s">
        <v>35</v>
      </c>
      <c r="L177" t="s">
        <v>35</v>
      </c>
    </row>
    <row r="178" spans="1:12" x14ac:dyDescent="0.25">
      <c r="B178" s="3" t="s">
        <v>312</v>
      </c>
      <c r="C178" t="s">
        <v>35</v>
      </c>
      <c r="D178" t="s">
        <v>314</v>
      </c>
      <c r="E178" t="s">
        <v>35</v>
      </c>
      <c r="F178" t="s">
        <v>96</v>
      </c>
      <c r="G178" t="s">
        <v>146</v>
      </c>
      <c r="H178" t="s">
        <v>315</v>
      </c>
      <c r="I178" t="s">
        <v>35</v>
      </c>
      <c r="J178" t="s">
        <v>35</v>
      </c>
      <c r="K178" t="s">
        <v>35</v>
      </c>
      <c r="L178" t="s">
        <v>275</v>
      </c>
    </row>
    <row r="179" spans="1:12" x14ac:dyDescent="0.25">
      <c r="B179" s="3" t="s">
        <v>317</v>
      </c>
      <c r="C179" t="s">
        <v>35</v>
      </c>
      <c r="D179" t="s">
        <v>35</v>
      </c>
      <c r="E179" t="s">
        <v>35</v>
      </c>
      <c r="F179" t="s">
        <v>227</v>
      </c>
      <c r="G179" t="s">
        <v>29</v>
      </c>
      <c r="H179" t="s">
        <v>35</v>
      </c>
      <c r="I179" t="s">
        <v>35</v>
      </c>
      <c r="J179" t="s">
        <v>35</v>
      </c>
      <c r="K179" t="s">
        <v>35</v>
      </c>
      <c r="L179" t="s">
        <v>35</v>
      </c>
    </row>
    <row r="180" spans="1:12" x14ac:dyDescent="0.25">
      <c r="B180" s="3"/>
    </row>
    <row r="181" spans="1:12" x14ac:dyDescent="0.25">
      <c r="A181" t="s">
        <v>471</v>
      </c>
      <c r="B181" t="s">
        <v>472</v>
      </c>
      <c r="C181" t="s">
        <v>29</v>
      </c>
      <c r="D181" t="s">
        <v>35</v>
      </c>
      <c r="E181" t="s">
        <v>40</v>
      </c>
      <c r="F181" t="s">
        <v>36</v>
      </c>
      <c r="G181" t="s">
        <v>35</v>
      </c>
      <c r="H181" t="s">
        <v>751</v>
      </c>
      <c r="I181" t="s">
        <v>35</v>
      </c>
      <c r="J181" t="s">
        <v>35</v>
      </c>
      <c r="K181" t="s">
        <v>35</v>
      </c>
      <c r="L181" t="s">
        <v>752</v>
      </c>
    </row>
    <row r="182" spans="1:12" x14ac:dyDescent="0.25">
      <c r="B182" t="s">
        <v>473</v>
      </c>
      <c r="C182" t="s">
        <v>29</v>
      </c>
      <c r="D182" t="s">
        <v>758</v>
      </c>
      <c r="E182" t="s">
        <v>40</v>
      </c>
      <c r="F182" t="s">
        <v>36</v>
      </c>
      <c r="G182" t="s">
        <v>146</v>
      </c>
      <c r="H182" t="s">
        <v>751</v>
      </c>
      <c r="I182" t="s">
        <v>35</v>
      </c>
      <c r="J182" t="s">
        <v>9</v>
      </c>
      <c r="K182" t="s">
        <v>35</v>
      </c>
      <c r="L182" t="s">
        <v>752</v>
      </c>
    </row>
    <row r="183" spans="1:12" x14ac:dyDescent="0.25">
      <c r="B183" t="s">
        <v>474</v>
      </c>
      <c r="C183" t="s">
        <v>749</v>
      </c>
      <c r="D183" t="s">
        <v>35</v>
      </c>
      <c r="E183" t="s">
        <v>40</v>
      </c>
      <c r="F183" t="s">
        <v>750</v>
      </c>
      <c r="G183" t="s">
        <v>40</v>
      </c>
      <c r="H183" t="s">
        <v>751</v>
      </c>
      <c r="I183" t="s">
        <v>35</v>
      </c>
      <c r="J183" t="s">
        <v>35</v>
      </c>
      <c r="K183" t="s">
        <v>35</v>
      </c>
      <c r="L183" t="s">
        <v>752</v>
      </c>
    </row>
    <row r="184" spans="1:12" x14ac:dyDescent="0.25">
      <c r="B184" t="s">
        <v>475</v>
      </c>
      <c r="C184" t="s">
        <v>29</v>
      </c>
      <c r="D184" t="s">
        <v>35</v>
      </c>
      <c r="E184" t="s">
        <v>35</v>
      </c>
      <c r="F184" t="s">
        <v>36</v>
      </c>
      <c r="G184" t="s">
        <v>739</v>
      </c>
      <c r="H184" t="s">
        <v>741</v>
      </c>
      <c r="I184" t="s">
        <v>35</v>
      </c>
      <c r="J184" t="s">
        <v>35</v>
      </c>
      <c r="K184" t="s">
        <v>35</v>
      </c>
      <c r="L184" t="s">
        <v>740</v>
      </c>
    </row>
    <row r="185" spans="1:12" x14ac:dyDescent="0.25">
      <c r="B185" t="s">
        <v>480</v>
      </c>
      <c r="C185" t="s">
        <v>29</v>
      </c>
      <c r="D185" t="s">
        <v>736</v>
      </c>
      <c r="E185" t="s">
        <v>35</v>
      </c>
      <c r="F185" t="s">
        <v>36</v>
      </c>
      <c r="G185" t="s">
        <v>29</v>
      </c>
      <c r="H185" t="s">
        <v>737</v>
      </c>
      <c r="I185" t="s">
        <v>35</v>
      </c>
      <c r="J185" t="s">
        <v>9</v>
      </c>
      <c r="K185" t="s">
        <v>35</v>
      </c>
      <c r="L185" t="s">
        <v>35</v>
      </c>
    </row>
    <row r="186" spans="1:12" x14ac:dyDescent="0.25">
      <c r="B186" t="s">
        <v>482</v>
      </c>
      <c r="C186" t="s">
        <v>29</v>
      </c>
      <c r="D186" t="s">
        <v>742</v>
      </c>
      <c r="E186" t="s">
        <v>35</v>
      </c>
      <c r="F186" t="s">
        <v>36</v>
      </c>
      <c r="G186" t="s">
        <v>35</v>
      </c>
      <c r="H186" t="s">
        <v>741</v>
      </c>
      <c r="I186" t="s">
        <v>35</v>
      </c>
      <c r="J186" t="s">
        <v>9</v>
      </c>
      <c r="K186" t="s">
        <v>35</v>
      </c>
      <c r="L186" t="s">
        <v>743</v>
      </c>
    </row>
    <row r="187" spans="1:12" x14ac:dyDescent="0.25">
      <c r="B187" t="s">
        <v>554</v>
      </c>
      <c r="C187" t="s">
        <v>29</v>
      </c>
      <c r="D187" t="s">
        <v>35</v>
      </c>
      <c r="E187" t="s">
        <v>64</v>
      </c>
      <c r="F187" t="s">
        <v>36</v>
      </c>
      <c r="G187" t="s">
        <v>146</v>
      </c>
      <c r="H187" t="s">
        <v>741</v>
      </c>
      <c r="I187" t="s">
        <v>35</v>
      </c>
      <c r="J187" t="s">
        <v>35</v>
      </c>
      <c r="K187" t="s">
        <v>35</v>
      </c>
      <c r="L187" t="s">
        <v>743</v>
      </c>
    </row>
    <row r="188" spans="1:12" x14ac:dyDescent="0.25">
      <c r="B188" t="s">
        <v>484</v>
      </c>
      <c r="C188" t="s">
        <v>29</v>
      </c>
      <c r="D188" t="s">
        <v>35</v>
      </c>
      <c r="E188" t="s">
        <v>35</v>
      </c>
      <c r="F188" t="s">
        <v>36</v>
      </c>
      <c r="G188" t="s">
        <v>739</v>
      </c>
      <c r="H188" t="s">
        <v>741</v>
      </c>
      <c r="I188" t="s">
        <v>35</v>
      </c>
      <c r="J188" t="s">
        <v>35</v>
      </c>
      <c r="K188" t="s">
        <v>35</v>
      </c>
      <c r="L188" t="s">
        <v>743</v>
      </c>
    </row>
    <row r="189" spans="1:12" x14ac:dyDescent="0.25">
      <c r="B189" s="12">
        <v>1955.48</v>
      </c>
      <c r="C189" t="s">
        <v>29</v>
      </c>
      <c r="D189" t="s">
        <v>35</v>
      </c>
      <c r="E189" t="s">
        <v>40</v>
      </c>
      <c r="F189" t="s">
        <v>36</v>
      </c>
      <c r="G189" t="s">
        <v>146</v>
      </c>
      <c r="H189" t="s">
        <v>737</v>
      </c>
      <c r="I189" t="s">
        <v>35</v>
      </c>
      <c r="J189" t="s">
        <v>35</v>
      </c>
      <c r="K189" t="s">
        <v>35</v>
      </c>
      <c r="L189" t="s">
        <v>35</v>
      </c>
    </row>
    <row r="190" spans="1:12" x14ac:dyDescent="0.25">
      <c r="B190" t="s">
        <v>560</v>
      </c>
      <c r="C190" t="s">
        <v>29</v>
      </c>
      <c r="D190" t="s">
        <v>758</v>
      </c>
      <c r="E190" t="s">
        <v>35</v>
      </c>
      <c r="F190" t="s">
        <v>36</v>
      </c>
      <c r="G190" t="s">
        <v>29</v>
      </c>
      <c r="H190" t="s">
        <v>29</v>
      </c>
      <c r="I190" t="s">
        <v>35</v>
      </c>
      <c r="J190" t="s">
        <v>9</v>
      </c>
      <c r="K190" t="s">
        <v>35</v>
      </c>
      <c r="L190" t="s">
        <v>35</v>
      </c>
    </row>
    <row r="191" spans="1:12" x14ac:dyDescent="0.25">
      <c r="B191" t="s">
        <v>486</v>
      </c>
      <c r="C191" t="s">
        <v>29</v>
      </c>
      <c r="D191" t="s">
        <v>758</v>
      </c>
      <c r="E191" t="s">
        <v>35</v>
      </c>
      <c r="F191" t="s">
        <v>36</v>
      </c>
      <c r="G191" t="s">
        <v>35</v>
      </c>
      <c r="H191" t="s">
        <v>751</v>
      </c>
      <c r="I191" t="s">
        <v>35</v>
      </c>
      <c r="J191" t="s">
        <v>9</v>
      </c>
      <c r="K191" t="s">
        <v>35</v>
      </c>
      <c r="L191" t="s">
        <v>774</v>
      </c>
    </row>
    <row r="192" spans="1:12" x14ac:dyDescent="0.25">
      <c r="B192" t="s">
        <v>489</v>
      </c>
      <c r="C192" t="s">
        <v>29</v>
      </c>
      <c r="D192" t="s">
        <v>35</v>
      </c>
      <c r="E192" t="s">
        <v>35</v>
      </c>
      <c r="F192" t="s">
        <v>36</v>
      </c>
      <c r="G192" t="s">
        <v>146</v>
      </c>
      <c r="H192" t="s">
        <v>737</v>
      </c>
      <c r="I192" t="s">
        <v>35</v>
      </c>
      <c r="J192" t="s">
        <v>35</v>
      </c>
      <c r="K192" t="s">
        <v>35</v>
      </c>
      <c r="L192" t="s">
        <v>35</v>
      </c>
    </row>
    <row r="193" spans="1:12" x14ac:dyDescent="0.25">
      <c r="B193" t="s">
        <v>491</v>
      </c>
      <c r="C193" t="s">
        <v>29</v>
      </c>
      <c r="D193" t="s">
        <v>35</v>
      </c>
      <c r="E193" t="s">
        <v>35</v>
      </c>
      <c r="F193" t="s">
        <v>36</v>
      </c>
      <c r="G193" t="s">
        <v>146</v>
      </c>
      <c r="H193" t="s">
        <v>29</v>
      </c>
      <c r="I193" t="s">
        <v>35</v>
      </c>
      <c r="J193" t="s">
        <v>35</v>
      </c>
      <c r="K193" t="s">
        <v>35</v>
      </c>
      <c r="L193" t="s">
        <v>35</v>
      </c>
    </row>
    <row r="194" spans="1:12" x14ac:dyDescent="0.25">
      <c r="B194" t="s">
        <v>591</v>
      </c>
      <c r="C194" t="s">
        <v>29</v>
      </c>
      <c r="D194" t="s">
        <v>35</v>
      </c>
      <c r="E194" t="s">
        <v>40</v>
      </c>
      <c r="F194" t="s">
        <v>36</v>
      </c>
      <c r="G194" t="s">
        <v>146</v>
      </c>
      <c r="H194" t="s">
        <v>751</v>
      </c>
      <c r="I194" t="s">
        <v>35</v>
      </c>
      <c r="J194" t="s">
        <v>35</v>
      </c>
      <c r="K194" t="s">
        <v>35</v>
      </c>
      <c r="L194" t="s">
        <v>774</v>
      </c>
    </row>
    <row r="195" spans="1:12" x14ac:dyDescent="0.25">
      <c r="B195" t="s">
        <v>494</v>
      </c>
      <c r="C195" t="s">
        <v>29</v>
      </c>
      <c r="D195" t="s">
        <v>760</v>
      </c>
      <c r="E195" t="s">
        <v>35</v>
      </c>
      <c r="F195" t="s">
        <v>36</v>
      </c>
      <c r="G195" t="s">
        <v>35</v>
      </c>
      <c r="H195" t="s">
        <v>797</v>
      </c>
      <c r="I195" t="s">
        <v>35</v>
      </c>
      <c r="J195" t="s">
        <v>9</v>
      </c>
      <c r="K195" t="s">
        <v>35</v>
      </c>
      <c r="L195" t="s">
        <v>35</v>
      </c>
    </row>
    <row r="196" spans="1:12" x14ac:dyDescent="0.25">
      <c r="B196" s="3"/>
    </row>
    <row r="197" spans="1:12" x14ac:dyDescent="0.25">
      <c r="A197" t="s">
        <v>602</v>
      </c>
      <c r="B197" s="3" t="s">
        <v>608</v>
      </c>
      <c r="C197" t="s">
        <v>29</v>
      </c>
      <c r="D197" t="s">
        <v>651</v>
      </c>
      <c r="E197" t="s">
        <v>35</v>
      </c>
      <c r="F197" t="s">
        <v>36</v>
      </c>
      <c r="G197" t="s">
        <v>652</v>
      </c>
      <c r="H197" t="s">
        <v>642</v>
      </c>
      <c r="I197" t="s">
        <v>35</v>
      </c>
      <c r="J197" t="s">
        <v>35</v>
      </c>
      <c r="K197" t="s">
        <v>35</v>
      </c>
      <c r="L197" t="s">
        <v>275</v>
      </c>
    </row>
    <row r="198" spans="1:12" x14ac:dyDescent="0.25">
      <c r="B198" s="3" t="s">
        <v>609</v>
      </c>
      <c r="C198" t="s">
        <v>29</v>
      </c>
      <c r="D198" t="s">
        <v>646</v>
      </c>
      <c r="E198" t="s">
        <v>35</v>
      </c>
      <c r="F198" t="s">
        <v>36</v>
      </c>
      <c r="G198" t="s">
        <v>35</v>
      </c>
      <c r="H198" t="s">
        <v>647</v>
      </c>
      <c r="I198" t="s">
        <v>35</v>
      </c>
      <c r="J198" t="s">
        <v>35</v>
      </c>
      <c r="K198" t="s">
        <v>35</v>
      </c>
      <c r="L198" t="s">
        <v>35</v>
      </c>
    </row>
    <row r="199" spans="1:12" x14ac:dyDescent="0.25">
      <c r="B199" s="3" t="s">
        <v>605</v>
      </c>
      <c r="C199" t="s">
        <v>29</v>
      </c>
      <c r="D199" t="s">
        <v>35</v>
      </c>
      <c r="E199" t="s">
        <v>40</v>
      </c>
      <c r="F199" t="s">
        <v>36</v>
      </c>
      <c r="G199" t="s">
        <v>35</v>
      </c>
      <c r="H199" t="s">
        <v>642</v>
      </c>
      <c r="I199" t="s">
        <v>35</v>
      </c>
      <c r="J199" t="s">
        <v>35</v>
      </c>
      <c r="K199" t="s">
        <v>35</v>
      </c>
      <c r="L199" t="s">
        <v>641</v>
      </c>
    </row>
    <row r="200" spans="1:12" x14ac:dyDescent="0.25">
      <c r="B200" s="3" t="s">
        <v>610</v>
      </c>
      <c r="C200" t="s">
        <v>633</v>
      </c>
      <c r="D200" t="s">
        <v>35</v>
      </c>
      <c r="E200" t="s">
        <v>635</v>
      </c>
      <c r="F200" t="s">
        <v>36</v>
      </c>
      <c r="G200" t="s">
        <v>35</v>
      </c>
      <c r="H200" t="s">
        <v>35</v>
      </c>
      <c r="I200" t="s">
        <v>35</v>
      </c>
      <c r="J200" t="s">
        <v>634</v>
      </c>
      <c r="K200" t="s">
        <v>35</v>
      </c>
      <c r="L200" t="s">
        <v>35</v>
      </c>
    </row>
    <row r="201" spans="1:12" x14ac:dyDescent="0.25">
      <c r="B201" s="3" t="s">
        <v>611</v>
      </c>
      <c r="C201" t="s">
        <v>35</v>
      </c>
      <c r="D201" t="s">
        <v>35</v>
      </c>
      <c r="E201" t="s">
        <v>35</v>
      </c>
      <c r="F201" t="s">
        <v>86</v>
      </c>
      <c r="G201" t="s">
        <v>35</v>
      </c>
      <c r="H201" t="s">
        <v>677</v>
      </c>
      <c r="I201" t="s">
        <v>35</v>
      </c>
      <c r="J201" t="s">
        <v>35</v>
      </c>
      <c r="K201" t="s">
        <v>35</v>
      </c>
    </row>
    <row r="202" spans="1:12" x14ac:dyDescent="0.25">
      <c r="B202" s="3" t="s">
        <v>607</v>
      </c>
      <c r="C202" t="s">
        <v>29</v>
      </c>
      <c r="D202" t="s">
        <v>35</v>
      </c>
      <c r="E202" t="s">
        <v>35</v>
      </c>
      <c r="F202" t="s">
        <v>36</v>
      </c>
      <c r="G202" t="s">
        <v>621</v>
      </c>
      <c r="H202" t="s">
        <v>642</v>
      </c>
      <c r="I202" t="s">
        <v>35</v>
      </c>
      <c r="J202" t="s">
        <v>655</v>
      </c>
      <c r="K202" t="s">
        <v>35</v>
      </c>
      <c r="L202" t="s">
        <v>656</v>
      </c>
    </row>
    <row r="203" spans="1:12" x14ac:dyDescent="0.25">
      <c r="B203" s="3" t="s">
        <v>606</v>
      </c>
      <c r="C203" t="s">
        <v>29</v>
      </c>
      <c r="D203" t="s">
        <v>35</v>
      </c>
      <c r="E203" t="s">
        <v>35</v>
      </c>
      <c r="F203" t="s">
        <v>36</v>
      </c>
      <c r="G203" t="s">
        <v>35</v>
      </c>
      <c r="H203" t="s">
        <v>628</v>
      </c>
      <c r="I203" t="s">
        <v>35</v>
      </c>
      <c r="J203" t="s">
        <v>35</v>
      </c>
      <c r="K203" t="s">
        <v>35</v>
      </c>
      <c r="L203" t="s">
        <v>627</v>
      </c>
    </row>
    <row r="204" spans="1:12" x14ac:dyDescent="0.25">
      <c r="B204" s="3" t="s">
        <v>612</v>
      </c>
      <c r="C204" t="s">
        <v>29</v>
      </c>
      <c r="D204" t="s">
        <v>35</v>
      </c>
      <c r="E204" t="s">
        <v>35</v>
      </c>
      <c r="F204" t="s">
        <v>36</v>
      </c>
      <c r="G204" t="s">
        <v>621</v>
      </c>
      <c r="H204" t="s">
        <v>626</v>
      </c>
      <c r="I204" t="s">
        <v>35</v>
      </c>
      <c r="J204" t="s">
        <v>35</v>
      </c>
      <c r="K204" t="s">
        <v>35</v>
      </c>
      <c r="L204" t="s">
        <v>35</v>
      </c>
    </row>
    <row r="205" spans="1:12" x14ac:dyDescent="0.25">
      <c r="B205" s="3" t="s">
        <v>670</v>
      </c>
      <c r="C205" t="s">
        <v>29</v>
      </c>
      <c r="D205" t="s">
        <v>672</v>
      </c>
      <c r="E205" t="s">
        <v>35</v>
      </c>
      <c r="F205" t="s">
        <v>36</v>
      </c>
      <c r="G205" t="s">
        <v>386</v>
      </c>
      <c r="H205" t="s">
        <v>673</v>
      </c>
      <c r="I205" t="s">
        <v>35</v>
      </c>
      <c r="J205" t="s">
        <v>35</v>
      </c>
      <c r="K205" t="s">
        <v>35</v>
      </c>
      <c r="L205" t="s">
        <v>35</v>
      </c>
    </row>
    <row r="206" spans="1:12" x14ac:dyDescent="0.25">
      <c r="B206" s="3" t="s">
        <v>662</v>
      </c>
      <c r="C206" t="s">
        <v>29</v>
      </c>
      <c r="D206" t="s">
        <v>35</v>
      </c>
      <c r="E206" t="s">
        <v>35</v>
      </c>
      <c r="F206" t="s">
        <v>36</v>
      </c>
      <c r="G206" t="s">
        <v>35</v>
      </c>
      <c r="H206" t="s">
        <v>642</v>
      </c>
      <c r="I206" t="s">
        <v>35</v>
      </c>
      <c r="J206" t="s">
        <v>35</v>
      </c>
      <c r="K206" t="s">
        <v>35</v>
      </c>
      <c r="L206" t="s">
        <v>656</v>
      </c>
    </row>
    <row r="207" spans="1:12" x14ac:dyDescent="0.25">
      <c r="B207" s="3" t="s">
        <v>666</v>
      </c>
      <c r="C207" t="s">
        <v>29</v>
      </c>
      <c r="D207" t="s">
        <v>668</v>
      </c>
      <c r="E207" t="s">
        <v>35</v>
      </c>
      <c r="F207" t="s">
        <v>36</v>
      </c>
      <c r="G207" t="s">
        <v>386</v>
      </c>
      <c r="H207" t="s">
        <v>642</v>
      </c>
      <c r="I207" t="s">
        <v>35</v>
      </c>
      <c r="J207" t="s">
        <v>35</v>
      </c>
      <c r="K207" t="s">
        <v>35</v>
      </c>
      <c r="L207" t="s">
        <v>656</v>
      </c>
    </row>
    <row r="208" spans="1:12" x14ac:dyDescent="0.25">
      <c r="B208" s="3" t="s">
        <v>604</v>
      </c>
      <c r="C208" t="s">
        <v>35</v>
      </c>
      <c r="D208" t="s">
        <v>35</v>
      </c>
      <c r="E208" t="s">
        <v>35</v>
      </c>
      <c r="F208" t="s">
        <v>86</v>
      </c>
      <c r="G208" t="s">
        <v>386</v>
      </c>
      <c r="H208" t="s">
        <v>659</v>
      </c>
      <c r="I208" t="s">
        <v>35</v>
      </c>
      <c r="J208" t="s">
        <v>35</v>
      </c>
      <c r="K208" t="s">
        <v>35</v>
      </c>
      <c r="L208" t="s">
        <v>35</v>
      </c>
    </row>
    <row r="209" spans="1:12" x14ac:dyDescent="0.25">
      <c r="B209" s="3"/>
    </row>
    <row r="210" spans="1:12" x14ac:dyDescent="0.25">
      <c r="A210" t="s">
        <v>603</v>
      </c>
      <c r="B210" s="3" t="s">
        <v>695</v>
      </c>
      <c r="C210" t="s">
        <v>29</v>
      </c>
      <c r="D210" t="s">
        <v>668</v>
      </c>
      <c r="E210" t="s">
        <v>35</v>
      </c>
      <c r="F210" t="s">
        <v>36</v>
      </c>
      <c r="G210" t="s">
        <v>35</v>
      </c>
      <c r="H210" t="s">
        <v>29</v>
      </c>
      <c r="I210" t="s">
        <v>35</v>
      </c>
      <c r="J210" t="s">
        <v>35</v>
      </c>
      <c r="K210" t="s">
        <v>35</v>
      </c>
      <c r="L210" t="s">
        <v>35</v>
      </c>
    </row>
    <row r="211" spans="1:12" x14ac:dyDescent="0.25">
      <c r="B211" s="3" t="s">
        <v>699</v>
      </c>
      <c r="C211" t="s">
        <v>29</v>
      </c>
      <c r="D211" t="s">
        <v>702</v>
      </c>
      <c r="E211" t="s">
        <v>35</v>
      </c>
      <c r="F211" t="s">
        <v>36</v>
      </c>
      <c r="G211" t="s">
        <v>35</v>
      </c>
      <c r="H211" t="s">
        <v>704</v>
      </c>
      <c r="I211" t="s">
        <v>35</v>
      </c>
      <c r="J211" t="s">
        <v>703</v>
      </c>
      <c r="K211" t="s">
        <v>35</v>
      </c>
      <c r="L211" t="s">
        <v>656</v>
      </c>
    </row>
    <row r="212" spans="1:12" x14ac:dyDescent="0.25">
      <c r="B212" s="3" t="s">
        <v>705</v>
      </c>
      <c r="C212" t="s">
        <v>29</v>
      </c>
      <c r="D212" t="s">
        <v>646</v>
      </c>
      <c r="E212" t="s">
        <v>35</v>
      </c>
      <c r="F212" t="s">
        <v>36</v>
      </c>
      <c r="G212" t="s">
        <v>35</v>
      </c>
      <c r="H212" t="s">
        <v>704</v>
      </c>
      <c r="I212" t="s">
        <v>35</v>
      </c>
      <c r="J212" t="s">
        <v>35</v>
      </c>
      <c r="K212" t="s">
        <v>35</v>
      </c>
      <c r="L212" t="s">
        <v>656</v>
      </c>
    </row>
    <row r="213" spans="1:12" x14ac:dyDescent="0.25">
      <c r="B213" s="3" t="s">
        <v>707</v>
      </c>
      <c r="C213" t="s">
        <v>29</v>
      </c>
      <c r="D213" t="s">
        <v>35</v>
      </c>
      <c r="E213" t="s">
        <v>35</v>
      </c>
      <c r="F213" t="s">
        <v>36</v>
      </c>
      <c r="G213" t="s">
        <v>29</v>
      </c>
      <c r="H213" t="s">
        <v>29</v>
      </c>
      <c r="I213" t="s">
        <v>35</v>
      </c>
      <c r="J213" t="s">
        <v>35</v>
      </c>
      <c r="K213" t="s">
        <v>35</v>
      </c>
      <c r="L213" t="s">
        <v>35</v>
      </c>
    </row>
    <row r="214" spans="1:12" x14ac:dyDescent="0.25">
      <c r="B214" s="3" t="s">
        <v>710</v>
      </c>
      <c r="C214" t="s">
        <v>35</v>
      </c>
      <c r="D214" t="s">
        <v>35</v>
      </c>
      <c r="E214" t="s">
        <v>35</v>
      </c>
      <c r="F214" t="s">
        <v>96</v>
      </c>
      <c r="G214" t="s">
        <v>35</v>
      </c>
      <c r="H214" t="s">
        <v>704</v>
      </c>
      <c r="I214" t="s">
        <v>35</v>
      </c>
      <c r="J214" t="s">
        <v>35</v>
      </c>
      <c r="K214" t="s">
        <v>35</v>
      </c>
      <c r="L214" t="s">
        <v>35</v>
      </c>
    </row>
    <row r="215" spans="1:12" x14ac:dyDescent="0.25">
      <c r="B215" s="3" t="s">
        <v>712</v>
      </c>
      <c r="C215" t="s">
        <v>29</v>
      </c>
      <c r="D215" t="s">
        <v>35</v>
      </c>
      <c r="E215" t="s">
        <v>35</v>
      </c>
      <c r="F215" t="s">
        <v>36</v>
      </c>
      <c r="G215" t="s">
        <v>35</v>
      </c>
      <c r="H215" t="s">
        <v>40</v>
      </c>
      <c r="I215" t="s">
        <v>35</v>
      </c>
      <c r="J215" t="s">
        <v>35</v>
      </c>
      <c r="K215" t="s">
        <v>35</v>
      </c>
      <c r="L215" t="s">
        <v>35</v>
      </c>
    </row>
    <row r="216" spans="1:12" x14ac:dyDescent="0.25">
      <c r="B216" s="3" t="s">
        <v>699</v>
      </c>
      <c r="C216" t="s">
        <v>35</v>
      </c>
      <c r="D216" t="s">
        <v>35</v>
      </c>
      <c r="E216" t="s">
        <v>35</v>
      </c>
      <c r="F216" t="s">
        <v>96</v>
      </c>
      <c r="G216" t="s">
        <v>35</v>
      </c>
      <c r="H216" t="s">
        <v>722</v>
      </c>
      <c r="I216" t="s">
        <v>35</v>
      </c>
      <c r="J216" t="s">
        <v>35</v>
      </c>
      <c r="K216" t="s">
        <v>35</v>
      </c>
      <c r="L216" t="s">
        <v>35</v>
      </c>
    </row>
    <row r="217" spans="1:12" x14ac:dyDescent="0.25">
      <c r="B217" s="3" t="s">
        <v>723</v>
      </c>
      <c r="C217" t="s">
        <v>35</v>
      </c>
      <c r="D217" t="s">
        <v>35</v>
      </c>
      <c r="E217" t="s">
        <v>35</v>
      </c>
      <c r="F217" t="s">
        <v>96</v>
      </c>
      <c r="G217" t="s">
        <v>29</v>
      </c>
      <c r="H217" t="s">
        <v>704</v>
      </c>
      <c r="I217" t="s">
        <v>729</v>
      </c>
      <c r="J217" t="s">
        <v>35</v>
      </c>
      <c r="K217" t="s">
        <v>35</v>
      </c>
      <c r="L217" t="s">
        <v>656</v>
      </c>
    </row>
    <row r="218" spans="1:12" x14ac:dyDescent="0.25">
      <c r="B218" s="3" t="s">
        <v>725</v>
      </c>
      <c r="C218" t="s">
        <v>29</v>
      </c>
      <c r="D218" t="s">
        <v>35</v>
      </c>
      <c r="E218" t="s">
        <v>29</v>
      </c>
      <c r="F218" t="s">
        <v>36</v>
      </c>
      <c r="G218" t="s">
        <v>35</v>
      </c>
      <c r="H218" t="s">
        <v>35</v>
      </c>
      <c r="I218" t="s">
        <v>35</v>
      </c>
      <c r="J218" t="s">
        <v>731</v>
      </c>
      <c r="K218" t="s">
        <v>35</v>
      </c>
      <c r="L218" t="s">
        <v>35</v>
      </c>
    </row>
    <row r="219" spans="1:12" x14ac:dyDescent="0.25">
      <c r="B219" s="3" t="s">
        <v>724</v>
      </c>
      <c r="C219" t="s">
        <v>29</v>
      </c>
      <c r="D219" t="s">
        <v>35</v>
      </c>
      <c r="E219" t="s">
        <v>35</v>
      </c>
      <c r="F219" t="s">
        <v>36</v>
      </c>
      <c r="G219" t="s">
        <v>35</v>
      </c>
      <c r="H219" t="s">
        <v>734</v>
      </c>
      <c r="I219" t="s">
        <v>35</v>
      </c>
      <c r="J219" t="s">
        <v>85</v>
      </c>
      <c r="K219" t="s">
        <v>35</v>
      </c>
      <c r="L219" t="s">
        <v>35</v>
      </c>
    </row>
    <row r="220" spans="1:12" x14ac:dyDescent="0.25">
      <c r="B220" s="3" t="s">
        <v>782</v>
      </c>
      <c r="C220" t="s">
        <v>788</v>
      </c>
      <c r="D220" t="s">
        <v>35</v>
      </c>
      <c r="E220" t="s">
        <v>35</v>
      </c>
      <c r="F220" t="s">
        <v>86</v>
      </c>
      <c r="G220" t="s">
        <v>386</v>
      </c>
      <c r="H220" t="s">
        <v>792</v>
      </c>
      <c r="I220" t="s">
        <v>35</v>
      </c>
      <c r="J220" t="s">
        <v>35</v>
      </c>
      <c r="K220" t="s">
        <v>35</v>
      </c>
      <c r="L220" t="s">
        <v>789</v>
      </c>
    </row>
    <row r="221" spans="1:12" x14ac:dyDescent="0.25">
      <c r="B221" s="3" t="s">
        <v>783</v>
      </c>
      <c r="C221" t="s">
        <v>29</v>
      </c>
      <c r="D221" t="s">
        <v>35</v>
      </c>
      <c r="E221" t="s">
        <v>35</v>
      </c>
      <c r="F221" t="s">
        <v>36</v>
      </c>
      <c r="G221" t="s">
        <v>35</v>
      </c>
      <c r="H221" t="s">
        <v>791</v>
      </c>
      <c r="I221" t="s">
        <v>35</v>
      </c>
      <c r="J221" t="s">
        <v>35</v>
      </c>
      <c r="K221" t="s">
        <v>35</v>
      </c>
      <c r="L221" t="s">
        <v>35</v>
      </c>
    </row>
    <row r="222" spans="1:12" x14ac:dyDescent="0.25">
      <c r="B222" s="3"/>
    </row>
    <row r="223" spans="1:12" x14ac:dyDescent="0.25">
      <c r="A223" t="s">
        <v>573</v>
      </c>
      <c r="B223" s="57">
        <v>1927.2593999999999</v>
      </c>
      <c r="C223" t="s">
        <v>29</v>
      </c>
      <c r="D223" t="s">
        <v>35</v>
      </c>
      <c r="E223" t="s">
        <v>35</v>
      </c>
      <c r="F223" t="s">
        <v>36</v>
      </c>
      <c r="G223" t="s">
        <v>35</v>
      </c>
      <c r="H223" t="s">
        <v>35</v>
      </c>
      <c r="I223" t="s">
        <v>803</v>
      </c>
      <c r="J223" t="s">
        <v>35</v>
      </c>
      <c r="K223" t="s">
        <v>35</v>
      </c>
      <c r="L223" t="s">
        <v>804</v>
      </c>
    </row>
    <row r="224" spans="1:12" x14ac:dyDescent="0.25">
      <c r="B224" s="57">
        <v>1927.2566999999999</v>
      </c>
      <c r="C224" t="s">
        <v>29</v>
      </c>
      <c r="D224" t="s">
        <v>646</v>
      </c>
      <c r="E224" t="s">
        <v>35</v>
      </c>
      <c r="F224" t="s">
        <v>36</v>
      </c>
      <c r="G224" t="s">
        <v>29</v>
      </c>
      <c r="H224" t="s">
        <v>704</v>
      </c>
      <c r="I224" t="s">
        <v>35</v>
      </c>
      <c r="J224" t="s">
        <v>9</v>
      </c>
      <c r="K224" t="s">
        <v>35</v>
      </c>
      <c r="L224" t="s">
        <v>811</v>
      </c>
    </row>
    <row r="225" spans="1:13" x14ac:dyDescent="0.25">
      <c r="B225" s="57">
        <v>1927.2570000000001</v>
      </c>
      <c r="C225" t="s">
        <v>29</v>
      </c>
      <c r="D225" t="s">
        <v>810</v>
      </c>
      <c r="E225" t="s">
        <v>35</v>
      </c>
      <c r="F225" t="s">
        <v>36</v>
      </c>
      <c r="G225" t="s">
        <v>114</v>
      </c>
      <c r="H225" t="s">
        <v>386</v>
      </c>
      <c r="I225" t="s">
        <v>35</v>
      </c>
      <c r="J225" t="s">
        <v>9</v>
      </c>
      <c r="K225" t="s">
        <v>35</v>
      </c>
      <c r="L225" t="s">
        <v>811</v>
      </c>
    </row>
    <row r="226" spans="1:13" x14ac:dyDescent="0.25">
      <c r="B226" s="58">
        <v>1961.498</v>
      </c>
      <c r="C226" t="s">
        <v>29</v>
      </c>
      <c r="D226" t="s">
        <v>813</v>
      </c>
      <c r="E226" t="s">
        <v>35</v>
      </c>
      <c r="F226" t="s">
        <v>36</v>
      </c>
      <c r="G226" t="s">
        <v>114</v>
      </c>
      <c r="H226" t="s">
        <v>386</v>
      </c>
      <c r="I226" t="s">
        <v>35</v>
      </c>
      <c r="J226" t="s">
        <v>9</v>
      </c>
      <c r="K226" t="s">
        <v>35</v>
      </c>
      <c r="L226" t="s">
        <v>35</v>
      </c>
    </row>
    <row r="227" spans="1:13" x14ac:dyDescent="0.25">
      <c r="B227" s="59">
        <v>1961.4970000000001</v>
      </c>
      <c r="C227" t="s">
        <v>29</v>
      </c>
      <c r="D227" t="s">
        <v>35</v>
      </c>
      <c r="E227" t="s">
        <v>35</v>
      </c>
      <c r="F227" t="s">
        <v>36</v>
      </c>
      <c r="G227" t="s">
        <v>35</v>
      </c>
      <c r="H227" t="s">
        <v>704</v>
      </c>
      <c r="I227" t="s">
        <v>35</v>
      </c>
      <c r="J227" t="s">
        <v>35</v>
      </c>
      <c r="K227" t="s">
        <v>35</v>
      </c>
      <c r="L227" t="s">
        <v>811</v>
      </c>
    </row>
    <row r="228" spans="1:13" x14ac:dyDescent="0.25">
      <c r="A228" s="96" t="s">
        <v>32</v>
      </c>
      <c r="B228" s="96" t="s">
        <v>31</v>
      </c>
      <c r="C228" s="96" t="s">
        <v>8</v>
      </c>
      <c r="D228" s="96" t="s">
        <v>9</v>
      </c>
      <c r="E228" s="96" t="s">
        <v>10</v>
      </c>
      <c r="F228" s="96" t="s">
        <v>11</v>
      </c>
      <c r="G228" s="96" t="s">
        <v>12</v>
      </c>
      <c r="H228" s="96" t="s">
        <v>17</v>
      </c>
      <c r="I228" s="96" t="s">
        <v>13</v>
      </c>
      <c r="J228" s="96" t="s">
        <v>14</v>
      </c>
      <c r="K228" s="96" t="s">
        <v>15</v>
      </c>
      <c r="L228" s="96" t="s">
        <v>27</v>
      </c>
      <c r="M228" s="1"/>
    </row>
    <row r="229" spans="1:13" x14ac:dyDescent="0.25">
      <c r="A229" t="s">
        <v>844</v>
      </c>
      <c r="B229" s="12" t="s">
        <v>845</v>
      </c>
      <c r="C229" t="s">
        <v>29</v>
      </c>
      <c r="D229" t="s">
        <v>1065</v>
      </c>
      <c r="E229" t="s">
        <v>40</v>
      </c>
      <c r="F229" t="s">
        <v>36</v>
      </c>
      <c r="G229" t="s">
        <v>40</v>
      </c>
      <c r="H229" t="s">
        <v>261</v>
      </c>
      <c r="I229" t="s">
        <v>35</v>
      </c>
      <c r="J229" t="s">
        <v>731</v>
      </c>
      <c r="K229" t="s">
        <v>35</v>
      </c>
      <c r="L229" t="s">
        <v>1066</v>
      </c>
    </row>
    <row r="230" spans="1:13" x14ac:dyDescent="0.25">
      <c r="B230" s="12" t="s">
        <v>846</v>
      </c>
      <c r="C230" t="s">
        <v>35</v>
      </c>
      <c r="D230" t="s">
        <v>29</v>
      </c>
      <c r="E230" t="s">
        <v>40</v>
      </c>
      <c r="F230" t="s">
        <v>36</v>
      </c>
      <c r="G230" t="s">
        <v>40</v>
      </c>
      <c r="H230" t="s">
        <v>403</v>
      </c>
      <c r="I230" t="s">
        <v>35</v>
      </c>
      <c r="J230" t="s">
        <v>1071</v>
      </c>
      <c r="K230" t="s">
        <v>35</v>
      </c>
      <c r="L230" t="s">
        <v>35</v>
      </c>
    </row>
    <row r="231" spans="1:13" x14ac:dyDescent="0.25">
      <c r="B231" s="12">
        <v>1910.21</v>
      </c>
      <c r="C231" t="s">
        <v>29</v>
      </c>
      <c r="D231" t="s">
        <v>29</v>
      </c>
      <c r="E231" t="s">
        <v>40</v>
      </c>
      <c r="F231" t="s">
        <v>36</v>
      </c>
      <c r="G231" t="s">
        <v>40</v>
      </c>
      <c r="H231" t="s">
        <v>261</v>
      </c>
      <c r="I231" t="s">
        <v>1073</v>
      </c>
      <c r="J231" t="s">
        <v>40</v>
      </c>
      <c r="K231" t="s">
        <v>35</v>
      </c>
      <c r="L231" t="s">
        <v>1066</v>
      </c>
    </row>
    <row r="232" spans="1:13" ht="15.75" x14ac:dyDescent="0.25">
      <c r="B232" s="67" t="s">
        <v>847</v>
      </c>
      <c r="C232" t="s">
        <v>29</v>
      </c>
      <c r="D232" t="s">
        <v>35</v>
      </c>
      <c r="E232" t="s">
        <v>29</v>
      </c>
      <c r="F232" t="s">
        <v>36</v>
      </c>
      <c r="G232" t="s">
        <v>35</v>
      </c>
      <c r="H232" t="s">
        <v>35</v>
      </c>
      <c r="I232" t="s">
        <v>35</v>
      </c>
      <c r="J232" t="s">
        <v>35</v>
      </c>
      <c r="K232" t="s">
        <v>35</v>
      </c>
      <c r="L232" t="s">
        <v>35</v>
      </c>
    </row>
    <row r="233" spans="1:13" x14ac:dyDescent="0.25">
      <c r="B233" s="61" t="s">
        <v>848</v>
      </c>
      <c r="C233" t="s">
        <v>29</v>
      </c>
      <c r="D233" t="s">
        <v>35</v>
      </c>
      <c r="E233" t="s">
        <v>35</v>
      </c>
      <c r="F233" t="s">
        <v>36</v>
      </c>
      <c r="G233" t="s">
        <v>35</v>
      </c>
      <c r="H233" t="s">
        <v>29</v>
      </c>
      <c r="I233" t="s">
        <v>64</v>
      </c>
      <c r="J233" t="s">
        <v>35</v>
      </c>
      <c r="K233" t="s">
        <v>35</v>
      </c>
      <c r="L233" t="s">
        <v>35</v>
      </c>
    </row>
    <row r="234" spans="1:13" x14ac:dyDescent="0.25">
      <c r="B234" s="12">
        <v>1880.16</v>
      </c>
      <c r="C234" t="s">
        <v>29</v>
      </c>
      <c r="D234" t="s">
        <v>29</v>
      </c>
      <c r="E234" t="s">
        <v>40</v>
      </c>
      <c r="F234" t="s">
        <v>36</v>
      </c>
      <c r="G234" t="s">
        <v>40</v>
      </c>
      <c r="H234" t="s">
        <v>1067</v>
      </c>
      <c r="I234" t="s">
        <v>35</v>
      </c>
      <c r="J234" t="s">
        <v>35</v>
      </c>
      <c r="K234" t="s">
        <v>35</v>
      </c>
      <c r="L234" t="s">
        <v>1085</v>
      </c>
    </row>
    <row r="235" spans="1:13" x14ac:dyDescent="0.25">
      <c r="B235" s="12" t="s">
        <v>849</v>
      </c>
      <c r="C235" t="s">
        <v>35</v>
      </c>
      <c r="D235" t="s">
        <v>1078</v>
      </c>
      <c r="E235" t="s">
        <v>259</v>
      </c>
      <c r="F235" t="s">
        <v>36</v>
      </c>
      <c r="G235" t="s">
        <v>40</v>
      </c>
      <c r="H235" t="s">
        <v>259</v>
      </c>
      <c r="I235" t="s">
        <v>35</v>
      </c>
      <c r="J235" t="s">
        <v>1079</v>
      </c>
      <c r="K235" t="s">
        <v>35</v>
      </c>
      <c r="L235" t="s">
        <v>35</v>
      </c>
    </row>
    <row r="236" spans="1:13" x14ac:dyDescent="0.25">
      <c r="B236" s="7" t="s">
        <v>850</v>
      </c>
      <c r="C236" t="s">
        <v>29</v>
      </c>
      <c r="D236" t="s">
        <v>29</v>
      </c>
      <c r="E236" t="s">
        <v>40</v>
      </c>
      <c r="F236" t="s">
        <v>36</v>
      </c>
      <c r="G236" t="s">
        <v>40</v>
      </c>
      <c r="H236" t="s">
        <v>40</v>
      </c>
      <c r="I236" t="s">
        <v>35</v>
      </c>
      <c r="J236" t="s">
        <v>35</v>
      </c>
      <c r="K236" t="s">
        <v>35</v>
      </c>
      <c r="L236" t="s">
        <v>1082</v>
      </c>
    </row>
    <row r="237" spans="1:13" x14ac:dyDescent="0.25">
      <c r="B237" s="66" t="s">
        <v>851</v>
      </c>
      <c r="C237" t="s">
        <v>29</v>
      </c>
      <c r="D237" t="s">
        <v>29</v>
      </c>
      <c r="E237" t="s">
        <v>40</v>
      </c>
      <c r="F237" t="s">
        <v>36</v>
      </c>
      <c r="G237" t="s">
        <v>40</v>
      </c>
      <c r="H237" t="s">
        <v>40</v>
      </c>
      <c r="I237" t="s">
        <v>35</v>
      </c>
      <c r="J237" t="s">
        <v>35</v>
      </c>
      <c r="K237" t="s">
        <v>35</v>
      </c>
      <c r="L237" t="s">
        <v>1066</v>
      </c>
    </row>
    <row r="238" spans="1:13" x14ac:dyDescent="0.25">
      <c r="B238" s="66"/>
    </row>
    <row r="239" spans="1:13" x14ac:dyDescent="0.25">
      <c r="A239" t="s">
        <v>587</v>
      </c>
      <c r="B239" s="80" t="s">
        <v>588</v>
      </c>
      <c r="C239" t="s">
        <v>35</v>
      </c>
      <c r="D239" t="s">
        <v>35</v>
      </c>
      <c r="E239" t="s">
        <v>40</v>
      </c>
      <c r="F239" t="s">
        <v>96</v>
      </c>
      <c r="G239" t="s">
        <v>40</v>
      </c>
      <c r="H239" t="s">
        <v>704</v>
      </c>
      <c r="I239" t="s">
        <v>35</v>
      </c>
      <c r="J239" t="s">
        <v>35</v>
      </c>
      <c r="K239" t="s">
        <v>35</v>
      </c>
      <c r="L239" t="s">
        <v>1066</v>
      </c>
    </row>
    <row r="240" spans="1:13" x14ac:dyDescent="0.25">
      <c r="B240" s="80" t="s">
        <v>589</v>
      </c>
      <c r="C240" t="s">
        <v>29</v>
      </c>
      <c r="D240" t="s">
        <v>35</v>
      </c>
      <c r="E240" t="s">
        <v>40</v>
      </c>
      <c r="F240" t="s">
        <v>36</v>
      </c>
      <c r="G240" t="s">
        <v>40</v>
      </c>
      <c r="H240" t="s">
        <v>386</v>
      </c>
      <c r="I240" t="s">
        <v>35</v>
      </c>
      <c r="J240" t="s">
        <v>35</v>
      </c>
      <c r="K240" t="s">
        <v>35</v>
      </c>
      <c r="L240" t="s">
        <v>35</v>
      </c>
    </row>
    <row r="241" spans="1:12" x14ac:dyDescent="0.25">
      <c r="B241" s="56"/>
    </row>
    <row r="242" spans="1:12" ht="18.75" x14ac:dyDescent="0.3">
      <c r="A242" s="9" t="s">
        <v>16</v>
      </c>
    </row>
    <row r="243" spans="1:12" x14ac:dyDescent="0.25">
      <c r="A243" s="8" t="s">
        <v>32</v>
      </c>
      <c r="B243" s="8" t="s">
        <v>31</v>
      </c>
      <c r="C243" s="8" t="s">
        <v>18</v>
      </c>
      <c r="D243" s="8" t="s">
        <v>19</v>
      </c>
      <c r="E243" s="8" t="s">
        <v>20</v>
      </c>
      <c r="F243" s="8" t="s">
        <v>21</v>
      </c>
      <c r="G243" s="8" t="s">
        <v>22</v>
      </c>
      <c r="H243" s="8" t="s">
        <v>38</v>
      </c>
      <c r="I243" s="8" t="s">
        <v>23</v>
      </c>
      <c r="J243" s="8" t="s">
        <v>24</v>
      </c>
      <c r="K243" s="102" t="s">
        <v>25</v>
      </c>
      <c r="L243" s="8" t="s">
        <v>26</v>
      </c>
    </row>
    <row r="244" spans="1:12" s="1" customFormat="1" x14ac:dyDescent="0.25">
      <c r="A244" s="1" t="s">
        <v>33</v>
      </c>
      <c r="B244" s="1" t="s">
        <v>28</v>
      </c>
      <c r="C244" s="6" t="s">
        <v>42</v>
      </c>
      <c r="D244" s="1" t="s">
        <v>42</v>
      </c>
      <c r="E244" s="1" t="s">
        <v>43</v>
      </c>
      <c r="F244" s="1" t="s">
        <v>49</v>
      </c>
      <c r="G244" s="1" t="s">
        <v>35</v>
      </c>
      <c r="H244" s="1" t="s">
        <v>39</v>
      </c>
      <c r="I244" s="1" t="s">
        <v>40</v>
      </c>
      <c r="J244" s="1" t="s">
        <v>35</v>
      </c>
      <c r="K244" s="92" t="s">
        <v>41</v>
      </c>
      <c r="L244" s="1" t="s">
        <v>40</v>
      </c>
    </row>
    <row r="245" spans="1:12" s="1" customFormat="1" x14ac:dyDescent="0.25">
      <c r="A245" s="1" t="s">
        <v>33</v>
      </c>
      <c r="B245" s="1" t="s">
        <v>45</v>
      </c>
      <c r="C245" s="6" t="s">
        <v>61</v>
      </c>
      <c r="D245" s="1" t="s">
        <v>35</v>
      </c>
      <c r="E245" s="1" t="s">
        <v>35</v>
      </c>
      <c r="F245" s="1" t="s">
        <v>50</v>
      </c>
      <c r="G245" s="1" t="s">
        <v>35</v>
      </c>
      <c r="H245" s="1" t="s">
        <v>51</v>
      </c>
      <c r="I245" s="1" t="s">
        <v>52</v>
      </c>
      <c r="J245" s="1" t="s">
        <v>29</v>
      </c>
      <c r="K245" s="92" t="s">
        <v>53</v>
      </c>
      <c r="L245" s="1" t="s">
        <v>52</v>
      </c>
    </row>
    <row r="246" spans="1:12" s="1" customFormat="1" x14ac:dyDescent="0.25">
      <c r="A246" s="1" t="s">
        <v>55</v>
      </c>
      <c r="B246" s="1" t="s">
        <v>56</v>
      </c>
      <c r="C246" s="6"/>
      <c r="F246" s="1" t="s">
        <v>40</v>
      </c>
      <c r="G246" s="1" t="s">
        <v>35</v>
      </c>
      <c r="H246" s="1" t="s">
        <v>39</v>
      </c>
      <c r="I246" s="1" t="s">
        <v>40</v>
      </c>
      <c r="J246" s="1" t="s">
        <v>40</v>
      </c>
      <c r="K246" s="92"/>
    </row>
    <row r="247" spans="1:12" x14ac:dyDescent="0.25">
      <c r="C247" s="6"/>
      <c r="K247" s="16"/>
    </row>
    <row r="248" spans="1:12" x14ac:dyDescent="0.25">
      <c r="A248" s="1" t="s">
        <v>62</v>
      </c>
      <c r="B248" s="7" t="s">
        <v>63</v>
      </c>
      <c r="C248" s="6" t="s">
        <v>342</v>
      </c>
      <c r="D248" s="1" t="s">
        <v>35</v>
      </c>
      <c r="E248" s="1" t="s">
        <v>35</v>
      </c>
      <c r="F248" s="1" t="s">
        <v>67</v>
      </c>
      <c r="G248" s="1" t="s">
        <v>68</v>
      </c>
      <c r="H248" s="1" t="s">
        <v>69</v>
      </c>
      <c r="I248" s="1" t="s">
        <v>29</v>
      </c>
      <c r="J248" s="1" t="s">
        <v>70</v>
      </c>
      <c r="K248" s="92" t="s">
        <v>71</v>
      </c>
      <c r="L248" s="1" t="s">
        <v>72</v>
      </c>
    </row>
    <row r="249" spans="1:12" x14ac:dyDescent="0.25">
      <c r="B249" s="3" t="s">
        <v>73</v>
      </c>
      <c r="C249" s="6" t="s">
        <v>328</v>
      </c>
      <c r="D249" s="1" t="s">
        <v>35</v>
      </c>
      <c r="E249" s="1" t="s">
        <v>35</v>
      </c>
      <c r="F249" s="1" t="s">
        <v>35</v>
      </c>
      <c r="G249" s="1" t="s">
        <v>84</v>
      </c>
      <c r="H249" s="1" t="s">
        <v>91</v>
      </c>
      <c r="I249" s="1" t="s">
        <v>29</v>
      </c>
      <c r="J249" s="1" t="s">
        <v>29</v>
      </c>
      <c r="K249" s="92" t="s">
        <v>35</v>
      </c>
      <c r="L249" s="1" t="s">
        <v>35</v>
      </c>
    </row>
    <row r="250" spans="1:12" x14ac:dyDescent="0.25">
      <c r="B250" s="3" t="s">
        <v>74</v>
      </c>
      <c r="C250" s="6" t="s">
        <v>328</v>
      </c>
      <c r="D250" s="1" t="s">
        <v>35</v>
      </c>
      <c r="E250" s="1" t="s">
        <v>35</v>
      </c>
      <c r="G250" s="1" t="s">
        <v>88</v>
      </c>
      <c r="H250" s="1" t="s">
        <v>89</v>
      </c>
      <c r="I250" s="1" t="s">
        <v>35</v>
      </c>
      <c r="J250" s="1" t="s">
        <v>29</v>
      </c>
      <c r="K250" s="92" t="s">
        <v>35</v>
      </c>
    </row>
    <row r="251" spans="1:12" x14ac:dyDescent="0.25">
      <c r="B251" s="3" t="s">
        <v>75</v>
      </c>
      <c r="C251" s="6" t="s">
        <v>328</v>
      </c>
      <c r="D251" s="1" t="s">
        <v>35</v>
      </c>
      <c r="E251" s="1" t="s">
        <v>35</v>
      </c>
      <c r="F251" s="1" t="s">
        <v>90</v>
      </c>
      <c r="G251" s="1" t="s">
        <v>35</v>
      </c>
      <c r="H251" s="1" t="s">
        <v>91</v>
      </c>
      <c r="I251" s="1" t="s">
        <v>35</v>
      </c>
      <c r="J251" s="1" t="s">
        <v>29</v>
      </c>
      <c r="K251" s="92" t="s">
        <v>35</v>
      </c>
      <c r="L251" s="1" t="s">
        <v>35</v>
      </c>
    </row>
    <row r="252" spans="1:12" x14ac:dyDescent="0.25">
      <c r="B252" s="3" t="s">
        <v>76</v>
      </c>
      <c r="C252" s="6" t="s">
        <v>334</v>
      </c>
      <c r="D252" s="1" t="s">
        <v>35</v>
      </c>
      <c r="E252" s="1" t="s">
        <v>35</v>
      </c>
      <c r="F252" s="1" t="s">
        <v>35</v>
      </c>
      <c r="G252" s="1" t="s">
        <v>35</v>
      </c>
      <c r="H252" s="1" t="s">
        <v>94</v>
      </c>
      <c r="I252" s="1" t="s">
        <v>35</v>
      </c>
      <c r="J252" s="1" t="s">
        <v>35</v>
      </c>
      <c r="K252" s="92" t="s">
        <v>35</v>
      </c>
      <c r="L252" s="1" t="s">
        <v>35</v>
      </c>
    </row>
    <row r="253" spans="1:12" x14ac:dyDescent="0.25">
      <c r="B253" s="3" t="s">
        <v>77</v>
      </c>
      <c r="C253" s="6" t="s">
        <v>98</v>
      </c>
      <c r="D253" s="1" t="s">
        <v>98</v>
      </c>
      <c r="E253" s="1" t="s">
        <v>35</v>
      </c>
      <c r="F253" s="1" t="s">
        <v>90</v>
      </c>
      <c r="G253" s="1" t="s">
        <v>35</v>
      </c>
      <c r="H253" s="1" t="s">
        <v>99</v>
      </c>
      <c r="I253" s="1" t="s">
        <v>35</v>
      </c>
      <c r="J253" s="1" t="s">
        <v>35</v>
      </c>
      <c r="K253" s="92" t="s">
        <v>35</v>
      </c>
      <c r="L253" s="1" t="s">
        <v>35</v>
      </c>
    </row>
    <row r="254" spans="1:12" x14ac:dyDescent="0.25">
      <c r="B254" s="3" t="s">
        <v>78</v>
      </c>
      <c r="C254" s="6" t="s">
        <v>333</v>
      </c>
      <c r="D254" s="1" t="s">
        <v>35</v>
      </c>
      <c r="E254" s="1" t="s">
        <v>35</v>
      </c>
      <c r="F254" s="1" t="s">
        <v>35</v>
      </c>
      <c r="G254" s="1" t="s">
        <v>104</v>
      </c>
      <c r="H254" s="1" t="s">
        <v>39</v>
      </c>
      <c r="I254" s="1" t="s">
        <v>35</v>
      </c>
      <c r="J254" s="1" t="s">
        <v>35</v>
      </c>
      <c r="K254" s="92" t="s">
        <v>35</v>
      </c>
      <c r="L254" s="1" t="s">
        <v>35</v>
      </c>
    </row>
    <row r="255" spans="1:12" x14ac:dyDescent="0.25">
      <c r="B255" s="3" t="s">
        <v>79</v>
      </c>
      <c r="C255" s="6" t="s">
        <v>403</v>
      </c>
      <c r="D255" s="1" t="s">
        <v>403</v>
      </c>
      <c r="E255" s="1" t="s">
        <v>35</v>
      </c>
      <c r="F255" s="1" t="s">
        <v>35</v>
      </c>
      <c r="G255" s="1" t="s">
        <v>35</v>
      </c>
      <c r="H255" s="1" t="s">
        <v>94</v>
      </c>
      <c r="I255" s="1" t="s">
        <v>35</v>
      </c>
      <c r="J255" s="1" t="s">
        <v>403</v>
      </c>
      <c r="K255" s="92" t="s">
        <v>35</v>
      </c>
      <c r="L255" s="1" t="s">
        <v>414</v>
      </c>
    </row>
    <row r="256" spans="1:12" x14ac:dyDescent="0.25">
      <c r="B256" s="3" t="s">
        <v>80</v>
      </c>
      <c r="C256" s="6" t="s">
        <v>403</v>
      </c>
      <c r="D256" s="6" t="s">
        <v>403</v>
      </c>
      <c r="E256" s="1" t="s">
        <v>35</v>
      </c>
      <c r="F256" s="1" t="s">
        <v>35</v>
      </c>
      <c r="G256" s="1" t="s">
        <v>35</v>
      </c>
      <c r="H256" s="1" t="s">
        <v>94</v>
      </c>
      <c r="I256" s="1" t="s">
        <v>35</v>
      </c>
      <c r="J256" s="1" t="s">
        <v>403</v>
      </c>
      <c r="K256" s="92" t="s">
        <v>35</v>
      </c>
      <c r="L256" s="1" t="s">
        <v>35</v>
      </c>
    </row>
    <row r="257" spans="1:13" x14ac:dyDescent="0.25">
      <c r="B257" s="3" t="s">
        <v>81</v>
      </c>
      <c r="C257" s="6" t="s">
        <v>35</v>
      </c>
      <c r="D257" s="1" t="s">
        <v>35</v>
      </c>
      <c r="E257" s="1" t="s">
        <v>402</v>
      </c>
      <c r="F257" s="1" t="s">
        <v>52</v>
      </c>
      <c r="G257" s="1" t="s">
        <v>35</v>
      </c>
      <c r="H257" s="1" t="s">
        <v>91</v>
      </c>
      <c r="I257" s="1" t="s">
        <v>35</v>
      </c>
      <c r="J257" s="1" t="s">
        <v>403</v>
      </c>
      <c r="K257" s="92" t="s">
        <v>35</v>
      </c>
      <c r="L257" s="1" t="s">
        <v>35</v>
      </c>
    </row>
    <row r="258" spans="1:13" x14ac:dyDescent="0.25">
      <c r="C258" s="6"/>
      <c r="K258" s="16"/>
    </row>
    <row r="259" spans="1:13" x14ac:dyDescent="0.25">
      <c r="A259" t="s">
        <v>105</v>
      </c>
      <c r="B259" s="3" t="s">
        <v>106</v>
      </c>
      <c r="C259" s="6" t="s">
        <v>29</v>
      </c>
      <c r="D259" t="s">
        <v>35</v>
      </c>
      <c r="E259" t="s">
        <v>35</v>
      </c>
      <c r="F259" t="s">
        <v>110</v>
      </c>
      <c r="G259" t="s">
        <v>111</v>
      </c>
      <c r="H259" t="s">
        <v>94</v>
      </c>
      <c r="I259" t="s">
        <v>40</v>
      </c>
      <c r="J259" t="s">
        <v>29</v>
      </c>
      <c r="K259" s="16" t="s">
        <v>41</v>
      </c>
      <c r="L259" t="s">
        <v>40</v>
      </c>
    </row>
    <row r="260" spans="1:13" x14ac:dyDescent="0.25">
      <c r="B260" s="3" t="s">
        <v>107</v>
      </c>
      <c r="C260" s="6" t="s">
        <v>115</v>
      </c>
      <c r="D260" t="s">
        <v>115</v>
      </c>
      <c r="E260" t="s">
        <v>115</v>
      </c>
      <c r="F260" t="s">
        <v>115</v>
      </c>
      <c r="G260" t="s">
        <v>115</v>
      </c>
      <c r="H260" t="s">
        <v>116</v>
      </c>
      <c r="I260" t="s">
        <v>117</v>
      </c>
      <c r="J260" t="s">
        <v>117</v>
      </c>
      <c r="K260" s="16" t="s">
        <v>118</v>
      </c>
      <c r="L260" t="s">
        <v>40</v>
      </c>
    </row>
    <row r="261" spans="1:13" x14ac:dyDescent="0.25">
      <c r="B261" s="3"/>
      <c r="C261" s="6"/>
      <c r="K261" s="16"/>
    </row>
    <row r="262" spans="1:13" x14ac:dyDescent="0.25">
      <c r="A262" t="s">
        <v>380</v>
      </c>
      <c r="B262" t="s">
        <v>381</v>
      </c>
      <c r="C262" s="6" t="s">
        <v>384</v>
      </c>
      <c r="D262" s="6" t="s">
        <v>384</v>
      </c>
      <c r="E262" s="6" t="s">
        <v>385</v>
      </c>
      <c r="F262" s="6" t="s">
        <v>90</v>
      </c>
      <c r="G262" s="6" t="s">
        <v>35</v>
      </c>
      <c r="H262" s="6" t="s">
        <v>91</v>
      </c>
      <c r="I262" s="6" t="s">
        <v>29</v>
      </c>
      <c r="J262" s="6" t="s">
        <v>386</v>
      </c>
      <c r="K262" s="95" t="s">
        <v>387</v>
      </c>
      <c r="L262" s="6" t="s">
        <v>29</v>
      </c>
    </row>
    <row r="263" spans="1:13" x14ac:dyDescent="0.25">
      <c r="C263" s="6"/>
      <c r="K263" s="16"/>
    </row>
    <row r="264" spans="1:13" x14ac:dyDescent="0.25">
      <c r="A264" t="s">
        <v>62</v>
      </c>
      <c r="B264" s="3" t="s">
        <v>119</v>
      </c>
      <c r="C264" s="6" t="s">
        <v>336</v>
      </c>
      <c r="D264" t="s">
        <v>35</v>
      </c>
      <c r="E264" t="s">
        <v>35</v>
      </c>
      <c r="F264" t="s">
        <v>132</v>
      </c>
      <c r="G264" t="s">
        <v>35</v>
      </c>
      <c r="H264" t="s">
        <v>133</v>
      </c>
      <c r="I264" t="s">
        <v>134</v>
      </c>
      <c r="J264" t="s">
        <v>135</v>
      </c>
      <c r="K264" s="16" t="s">
        <v>35</v>
      </c>
      <c r="L264" t="s">
        <v>35</v>
      </c>
    </row>
    <row r="265" spans="1:13" x14ac:dyDescent="0.25">
      <c r="B265" s="3" t="s">
        <v>120</v>
      </c>
      <c r="C265" s="6" t="s">
        <v>336</v>
      </c>
      <c r="D265" t="s">
        <v>35</v>
      </c>
      <c r="E265" t="s">
        <v>35</v>
      </c>
      <c r="F265" t="s">
        <v>35</v>
      </c>
      <c r="G265" t="s">
        <v>138</v>
      </c>
      <c r="H265" t="s">
        <v>40</v>
      </c>
      <c r="I265" t="s">
        <v>35</v>
      </c>
      <c r="J265" t="s">
        <v>139</v>
      </c>
      <c r="K265" s="16" t="s">
        <v>140</v>
      </c>
      <c r="L265" t="s">
        <v>40</v>
      </c>
    </row>
    <row r="266" spans="1:13" x14ac:dyDescent="0.25">
      <c r="B266" s="3" t="s">
        <v>123</v>
      </c>
      <c r="C266" s="6" t="s">
        <v>35</v>
      </c>
      <c r="D266" t="s">
        <v>35</v>
      </c>
      <c r="E266" t="s">
        <v>145</v>
      </c>
      <c r="F266" t="s">
        <v>35</v>
      </c>
      <c r="G266" t="s">
        <v>35</v>
      </c>
      <c r="H266" t="s">
        <v>94</v>
      </c>
      <c r="I266" t="s">
        <v>29</v>
      </c>
      <c r="J266" t="s">
        <v>146</v>
      </c>
      <c r="K266" s="16" t="s">
        <v>35</v>
      </c>
      <c r="L266" t="s">
        <v>29</v>
      </c>
    </row>
    <row r="267" spans="1:13" x14ac:dyDescent="0.25">
      <c r="B267" s="3" t="s">
        <v>124</v>
      </c>
      <c r="C267" s="6" t="s">
        <v>151</v>
      </c>
      <c r="D267" t="s">
        <v>151</v>
      </c>
      <c r="E267" t="s">
        <v>152</v>
      </c>
      <c r="F267" t="s">
        <v>152</v>
      </c>
      <c r="G267" t="s">
        <v>152</v>
      </c>
      <c r="H267" t="s">
        <v>152</v>
      </c>
      <c r="I267" t="s">
        <v>153</v>
      </c>
      <c r="J267" t="s">
        <v>154</v>
      </c>
      <c r="K267" s="16" t="s">
        <v>153</v>
      </c>
      <c r="L267" t="s">
        <v>153</v>
      </c>
      <c r="M267" t="s">
        <v>155</v>
      </c>
    </row>
    <row r="268" spans="1:13" x14ac:dyDescent="0.25">
      <c r="B268" s="3" t="s">
        <v>125</v>
      </c>
      <c r="C268" s="6" t="s">
        <v>98</v>
      </c>
      <c r="D268" s="1" t="s">
        <v>98</v>
      </c>
      <c r="E268" t="s">
        <v>35</v>
      </c>
      <c r="F268" t="s">
        <v>52</v>
      </c>
      <c r="G268" t="s">
        <v>35</v>
      </c>
      <c r="H268" t="s">
        <v>94</v>
      </c>
      <c r="I268" t="s">
        <v>35</v>
      </c>
      <c r="J268" t="s">
        <v>154</v>
      </c>
      <c r="K268" s="16" t="s">
        <v>140</v>
      </c>
      <c r="L268" t="s">
        <v>35</v>
      </c>
    </row>
    <row r="269" spans="1:13" x14ac:dyDescent="0.25">
      <c r="B269" s="3" t="s">
        <v>126</v>
      </c>
      <c r="C269" s="6" t="s">
        <v>166</v>
      </c>
      <c r="D269" t="s">
        <v>166</v>
      </c>
      <c r="E269" t="s">
        <v>167</v>
      </c>
      <c r="F269" t="s">
        <v>35</v>
      </c>
      <c r="G269" t="s">
        <v>35</v>
      </c>
      <c r="H269" t="s">
        <v>39</v>
      </c>
      <c r="I269" t="s">
        <v>29</v>
      </c>
      <c r="J269" t="s">
        <v>168</v>
      </c>
      <c r="K269" s="16" t="s">
        <v>35</v>
      </c>
      <c r="L269" t="s">
        <v>29</v>
      </c>
    </row>
    <row r="270" spans="1:13" x14ac:dyDescent="0.25">
      <c r="B270" s="3" t="s">
        <v>127</v>
      </c>
      <c r="C270" s="6" t="s">
        <v>35</v>
      </c>
      <c r="D270" t="s">
        <v>35</v>
      </c>
      <c r="E270" t="s">
        <v>35</v>
      </c>
      <c r="F270" t="s">
        <v>35</v>
      </c>
      <c r="G270" t="s">
        <v>161</v>
      </c>
      <c r="H270" t="s">
        <v>91</v>
      </c>
      <c r="I270" t="s">
        <v>162</v>
      </c>
      <c r="J270" t="s">
        <v>163</v>
      </c>
      <c r="K270" s="16" t="s">
        <v>35</v>
      </c>
      <c r="L270" t="s">
        <v>29</v>
      </c>
    </row>
    <row r="271" spans="1:13" x14ac:dyDescent="0.25">
      <c r="B271" s="3" t="s">
        <v>128</v>
      </c>
      <c r="C271" s="6" t="s">
        <v>337</v>
      </c>
      <c r="D271" t="s">
        <v>35</v>
      </c>
      <c r="E271" t="s">
        <v>169</v>
      </c>
      <c r="F271" t="s">
        <v>170</v>
      </c>
      <c r="G271" t="s">
        <v>171</v>
      </c>
      <c r="H271" t="s">
        <v>91</v>
      </c>
      <c r="I271" t="s">
        <v>29</v>
      </c>
      <c r="J271" t="s">
        <v>172</v>
      </c>
      <c r="K271" s="16" t="s">
        <v>35</v>
      </c>
      <c r="L271" t="s">
        <v>29</v>
      </c>
    </row>
    <row r="272" spans="1:13" x14ac:dyDescent="0.25">
      <c r="B272" s="4" t="s">
        <v>129</v>
      </c>
      <c r="C272" s="6" t="s">
        <v>98</v>
      </c>
      <c r="D272" s="1" t="s">
        <v>98</v>
      </c>
      <c r="E272" t="s">
        <v>169</v>
      </c>
      <c r="F272" t="s">
        <v>52</v>
      </c>
      <c r="G272" t="s">
        <v>35</v>
      </c>
      <c r="H272" t="s">
        <v>91</v>
      </c>
      <c r="I272" t="s">
        <v>174</v>
      </c>
      <c r="J272" s="1" t="s">
        <v>98</v>
      </c>
      <c r="K272" s="16" t="s">
        <v>175</v>
      </c>
      <c r="L272" t="s">
        <v>40</v>
      </c>
    </row>
    <row r="273" spans="1:12" x14ac:dyDescent="0.25">
      <c r="B273" s="3" t="s">
        <v>121</v>
      </c>
      <c r="C273" s="6" t="s">
        <v>407</v>
      </c>
      <c r="D273" s="6" t="s">
        <v>407</v>
      </c>
      <c r="E273" s="6" t="s">
        <v>407</v>
      </c>
      <c r="F273" s="6" t="s">
        <v>408</v>
      </c>
      <c r="G273" s="6" t="s">
        <v>409</v>
      </c>
      <c r="H273" s="6" t="s">
        <v>409</v>
      </c>
      <c r="I273" s="6" t="s">
        <v>29</v>
      </c>
      <c r="J273" s="6" t="s">
        <v>146</v>
      </c>
      <c r="K273" s="95" t="s">
        <v>35</v>
      </c>
      <c r="L273" s="6" t="s">
        <v>29</v>
      </c>
    </row>
    <row r="274" spans="1:12" x14ac:dyDescent="0.25">
      <c r="B274" s="3" t="s">
        <v>122</v>
      </c>
      <c r="C274" s="6" t="s">
        <v>394</v>
      </c>
      <c r="D274" t="s">
        <v>35</v>
      </c>
      <c r="E274" t="s">
        <v>35</v>
      </c>
      <c r="F274" t="s">
        <v>395</v>
      </c>
      <c r="G274" t="s">
        <v>35</v>
      </c>
      <c r="H274" t="s">
        <v>396</v>
      </c>
      <c r="I274" t="s">
        <v>397</v>
      </c>
      <c r="J274" t="s">
        <v>29</v>
      </c>
      <c r="K274" s="16" t="s">
        <v>398</v>
      </c>
      <c r="L274" t="s">
        <v>35</v>
      </c>
    </row>
    <row r="275" spans="1:12" x14ac:dyDescent="0.25">
      <c r="C275" s="6"/>
      <c r="K275" s="16"/>
    </row>
    <row r="276" spans="1:12" x14ac:dyDescent="0.25">
      <c r="A276" t="s">
        <v>185</v>
      </c>
      <c r="B276" s="3" t="s">
        <v>186</v>
      </c>
      <c r="C276" s="6" t="s">
        <v>189</v>
      </c>
      <c r="D276" t="s">
        <v>190</v>
      </c>
      <c r="E276" t="s">
        <v>35</v>
      </c>
      <c r="F276" t="s">
        <v>170</v>
      </c>
      <c r="G276" t="s">
        <v>35</v>
      </c>
      <c r="H276" t="s">
        <v>91</v>
      </c>
      <c r="I276" t="s">
        <v>29</v>
      </c>
      <c r="J276" t="s">
        <v>29</v>
      </c>
      <c r="K276" s="16" t="s">
        <v>35</v>
      </c>
      <c r="L276" t="s">
        <v>35</v>
      </c>
    </row>
    <row r="277" spans="1:12" x14ac:dyDescent="0.25">
      <c r="B277" s="3" t="s">
        <v>191</v>
      </c>
      <c r="C277" s="6" t="s">
        <v>194</v>
      </c>
      <c r="D277" t="s">
        <v>35</v>
      </c>
      <c r="E277" t="s">
        <v>35</v>
      </c>
      <c r="F277" t="s">
        <v>195</v>
      </c>
      <c r="G277" t="s">
        <v>196</v>
      </c>
      <c r="H277" t="s">
        <v>94</v>
      </c>
      <c r="I277" t="s">
        <v>29</v>
      </c>
      <c r="J277" t="s">
        <v>197</v>
      </c>
      <c r="K277" s="16" t="s">
        <v>35</v>
      </c>
      <c r="L277" t="s">
        <v>90</v>
      </c>
    </row>
    <row r="278" spans="1:12" x14ac:dyDescent="0.25">
      <c r="B278" s="3" t="s">
        <v>199</v>
      </c>
      <c r="C278" s="6" t="s">
        <v>340</v>
      </c>
      <c r="D278" t="s">
        <v>203</v>
      </c>
      <c r="E278" t="s">
        <v>35</v>
      </c>
      <c r="F278" t="s">
        <v>35</v>
      </c>
      <c r="G278" t="s">
        <v>35</v>
      </c>
      <c r="H278" t="s">
        <v>91</v>
      </c>
      <c r="I278" t="s">
        <v>35</v>
      </c>
      <c r="J278" t="s">
        <v>202</v>
      </c>
      <c r="K278" s="16" t="s">
        <v>35</v>
      </c>
      <c r="L278" t="s">
        <v>35</v>
      </c>
    </row>
    <row r="279" spans="1:12" x14ac:dyDescent="0.25">
      <c r="B279" s="3" t="s">
        <v>204</v>
      </c>
      <c r="C279" s="6" t="s">
        <v>35</v>
      </c>
      <c r="D279" t="s">
        <v>35</v>
      </c>
      <c r="E279" t="s">
        <v>208</v>
      </c>
      <c r="F279" t="s">
        <v>35</v>
      </c>
      <c r="G279" t="s">
        <v>35</v>
      </c>
      <c r="H279" t="s">
        <v>91</v>
      </c>
      <c r="I279" t="s">
        <v>40</v>
      </c>
      <c r="J279" t="s">
        <v>35</v>
      </c>
      <c r="K279" s="16" t="s">
        <v>209</v>
      </c>
      <c r="L279" t="s">
        <v>40</v>
      </c>
    </row>
    <row r="280" spans="1:12" x14ac:dyDescent="0.25">
      <c r="B280" s="3" t="s">
        <v>210</v>
      </c>
      <c r="C280" s="6" t="s">
        <v>216</v>
      </c>
      <c r="D280" t="s">
        <v>35</v>
      </c>
      <c r="E280" t="s">
        <v>217</v>
      </c>
      <c r="F280" t="s">
        <v>90</v>
      </c>
      <c r="G280" t="s">
        <v>35</v>
      </c>
      <c r="H280" t="s">
        <v>39</v>
      </c>
      <c r="I280" t="s">
        <v>29</v>
      </c>
      <c r="J280" t="s">
        <v>202</v>
      </c>
      <c r="K280" s="16" t="s">
        <v>35</v>
      </c>
      <c r="L280" t="s">
        <v>90</v>
      </c>
    </row>
    <row r="281" spans="1:12" x14ac:dyDescent="0.25">
      <c r="B281" s="3" t="s">
        <v>218</v>
      </c>
      <c r="C281" s="6" t="s">
        <v>216</v>
      </c>
      <c r="D281" t="s">
        <v>35</v>
      </c>
      <c r="E281" t="s">
        <v>35</v>
      </c>
      <c r="F281" t="s">
        <v>35</v>
      </c>
      <c r="G281" t="s">
        <v>35</v>
      </c>
      <c r="H281" t="s">
        <v>222</v>
      </c>
      <c r="I281" t="s">
        <v>35</v>
      </c>
      <c r="J281" t="s">
        <v>35</v>
      </c>
      <c r="K281" s="16" t="s">
        <v>35</v>
      </c>
      <c r="L281" t="s">
        <v>35</v>
      </c>
    </row>
    <row r="282" spans="1:12" x14ac:dyDescent="0.25">
      <c r="B282" s="3" t="s">
        <v>223</v>
      </c>
      <c r="C282" s="6" t="s">
        <v>146</v>
      </c>
      <c r="D282" t="s">
        <v>146</v>
      </c>
      <c r="E282" t="s">
        <v>35</v>
      </c>
      <c r="F282" t="s">
        <v>35</v>
      </c>
      <c r="G282" t="s">
        <v>228</v>
      </c>
      <c r="H282" t="s">
        <v>91</v>
      </c>
      <c r="I282" t="s">
        <v>229</v>
      </c>
      <c r="J282" t="s">
        <v>202</v>
      </c>
      <c r="K282" s="16" t="s">
        <v>35</v>
      </c>
      <c r="L282" t="s">
        <v>35</v>
      </c>
    </row>
    <row r="283" spans="1:12" x14ac:dyDescent="0.25">
      <c r="B283" s="3" t="s">
        <v>231</v>
      </c>
      <c r="C283" s="6" t="s">
        <v>216</v>
      </c>
      <c r="D283" t="s">
        <v>146</v>
      </c>
      <c r="E283" t="s">
        <v>35</v>
      </c>
      <c r="F283" t="s">
        <v>170</v>
      </c>
      <c r="G283" t="s">
        <v>35</v>
      </c>
      <c r="H283" t="s">
        <v>235</v>
      </c>
      <c r="I283" t="s">
        <v>236</v>
      </c>
      <c r="J283" t="s">
        <v>202</v>
      </c>
      <c r="K283" s="16" t="s">
        <v>236</v>
      </c>
      <c r="L283" t="s">
        <v>35</v>
      </c>
    </row>
    <row r="284" spans="1:12" x14ac:dyDescent="0.25">
      <c r="B284" s="3" t="s">
        <v>237</v>
      </c>
      <c r="C284" s="6" t="s">
        <v>35</v>
      </c>
      <c r="D284" t="s">
        <v>35</v>
      </c>
      <c r="E284" t="s">
        <v>35</v>
      </c>
      <c r="F284" t="s">
        <v>35</v>
      </c>
      <c r="G284" t="s">
        <v>240</v>
      </c>
      <c r="H284" t="s">
        <v>94</v>
      </c>
      <c r="I284" t="s">
        <v>35</v>
      </c>
      <c r="J284" t="s">
        <v>35</v>
      </c>
      <c r="K284" s="16" t="s">
        <v>241</v>
      </c>
      <c r="L284" t="s">
        <v>35</v>
      </c>
    </row>
    <row r="285" spans="1:12" x14ac:dyDescent="0.25">
      <c r="B285" s="3" t="s">
        <v>242</v>
      </c>
      <c r="C285" s="6" t="s">
        <v>29</v>
      </c>
      <c r="D285" t="s">
        <v>29</v>
      </c>
      <c r="E285" t="s">
        <v>244</v>
      </c>
      <c r="F285" t="s">
        <v>90</v>
      </c>
      <c r="G285" t="s">
        <v>245</v>
      </c>
      <c r="H285" t="s">
        <v>94</v>
      </c>
      <c r="I285" t="s">
        <v>29</v>
      </c>
      <c r="J285" t="s">
        <v>246</v>
      </c>
      <c r="K285" s="16" t="s">
        <v>35</v>
      </c>
      <c r="L285" t="s">
        <v>247</v>
      </c>
    </row>
    <row r="286" spans="1:12" x14ac:dyDescent="0.25">
      <c r="B286" s="3" t="s">
        <v>248</v>
      </c>
      <c r="C286" s="6" t="s">
        <v>375</v>
      </c>
      <c r="D286" t="s">
        <v>375</v>
      </c>
      <c r="E286" t="s">
        <v>252</v>
      </c>
      <c r="F286" t="s">
        <v>170</v>
      </c>
      <c r="G286" t="s">
        <v>253</v>
      </c>
      <c r="H286" t="s">
        <v>39</v>
      </c>
      <c r="I286" t="s">
        <v>29</v>
      </c>
      <c r="J286" t="s">
        <v>254</v>
      </c>
      <c r="K286" s="16" t="s">
        <v>35</v>
      </c>
      <c r="L286" t="s">
        <v>35</v>
      </c>
    </row>
    <row r="287" spans="1:12" x14ac:dyDescent="0.25">
      <c r="B287" s="3" t="s">
        <v>255</v>
      </c>
      <c r="C287" s="6" t="s">
        <v>35</v>
      </c>
      <c r="D287" t="s">
        <v>35</v>
      </c>
      <c r="E287" t="s">
        <v>35</v>
      </c>
      <c r="F287" t="s">
        <v>35</v>
      </c>
      <c r="G287" t="s">
        <v>257</v>
      </c>
      <c r="H287" t="s">
        <v>39</v>
      </c>
      <c r="I287" t="s">
        <v>258</v>
      </c>
      <c r="J287" t="s">
        <v>259</v>
      </c>
      <c r="K287" s="16" t="s">
        <v>35</v>
      </c>
      <c r="L287" t="s">
        <v>35</v>
      </c>
    </row>
    <row r="288" spans="1:12" x14ac:dyDescent="0.25">
      <c r="B288" s="3" t="s">
        <v>260</v>
      </c>
      <c r="C288" s="6" t="s">
        <v>263</v>
      </c>
      <c r="D288" t="s">
        <v>263</v>
      </c>
      <c r="E288" t="s">
        <v>35</v>
      </c>
      <c r="F288" t="s">
        <v>90</v>
      </c>
      <c r="G288" t="s">
        <v>35</v>
      </c>
      <c r="H288" t="s">
        <v>264</v>
      </c>
      <c r="I288" t="s">
        <v>35</v>
      </c>
      <c r="J288" t="s">
        <v>265</v>
      </c>
      <c r="K288" s="16" t="s">
        <v>35</v>
      </c>
      <c r="L288" t="s">
        <v>35</v>
      </c>
    </row>
    <row r="289" spans="1:12" x14ac:dyDescent="0.25">
      <c r="B289" s="3" t="s">
        <v>266</v>
      </c>
      <c r="C289" s="6" t="s">
        <v>269</v>
      </c>
      <c r="D289" t="s">
        <v>270</v>
      </c>
      <c r="E289" t="s">
        <v>35</v>
      </c>
      <c r="F289" t="s">
        <v>35</v>
      </c>
      <c r="G289" t="s">
        <v>35</v>
      </c>
      <c r="H289" t="s">
        <v>94</v>
      </c>
      <c r="I289" t="s">
        <v>40</v>
      </c>
      <c r="J289" t="s">
        <v>271</v>
      </c>
      <c r="K289" s="16" t="s">
        <v>272</v>
      </c>
      <c r="L289" t="s">
        <v>35</v>
      </c>
    </row>
    <row r="290" spans="1:12" x14ac:dyDescent="0.25">
      <c r="B290" s="3" t="s">
        <v>274</v>
      </c>
      <c r="C290" s="6" t="s">
        <v>276</v>
      </c>
      <c r="D290" t="s">
        <v>276</v>
      </c>
      <c r="E290" t="s">
        <v>276</v>
      </c>
      <c r="F290" t="s">
        <v>276</v>
      </c>
      <c r="G290" t="s">
        <v>276</v>
      </c>
      <c r="H290" t="s">
        <v>277</v>
      </c>
      <c r="I290" t="s">
        <v>29</v>
      </c>
      <c r="J290" t="s">
        <v>346</v>
      </c>
      <c r="K290" s="16" t="s">
        <v>35</v>
      </c>
      <c r="L290" t="s">
        <v>35</v>
      </c>
    </row>
    <row r="291" spans="1:12" x14ac:dyDescent="0.25">
      <c r="B291" s="3" t="s">
        <v>278</v>
      </c>
      <c r="C291" s="6" t="s">
        <v>281</v>
      </c>
      <c r="D291" t="s">
        <v>281</v>
      </c>
      <c r="E291" t="s">
        <v>282</v>
      </c>
      <c r="F291" t="s">
        <v>35</v>
      </c>
      <c r="G291" t="s">
        <v>282</v>
      </c>
      <c r="H291" t="s">
        <v>99</v>
      </c>
      <c r="I291" t="s">
        <v>35</v>
      </c>
      <c r="J291" t="s">
        <v>35</v>
      </c>
      <c r="K291" s="16" t="s">
        <v>35</v>
      </c>
      <c r="L291" t="s">
        <v>35</v>
      </c>
    </row>
    <row r="292" spans="1:12" x14ac:dyDescent="0.25">
      <c r="B292" s="3" t="s">
        <v>283</v>
      </c>
      <c r="C292" s="6" t="s">
        <v>286</v>
      </c>
      <c r="D292" t="s">
        <v>287</v>
      </c>
      <c r="E292" t="s">
        <v>252</v>
      </c>
      <c r="F292" t="s">
        <v>35</v>
      </c>
      <c r="G292" t="s">
        <v>252</v>
      </c>
      <c r="H292" t="s">
        <v>39</v>
      </c>
      <c r="I292" t="s">
        <v>35</v>
      </c>
      <c r="J292" t="s">
        <v>29</v>
      </c>
      <c r="K292" s="16" t="s">
        <v>288</v>
      </c>
      <c r="L292" t="s">
        <v>35</v>
      </c>
    </row>
    <row r="293" spans="1:12" x14ac:dyDescent="0.25">
      <c r="B293" s="3" t="s">
        <v>290</v>
      </c>
      <c r="C293" s="6" t="s">
        <v>281</v>
      </c>
      <c r="D293" s="6" t="s">
        <v>281</v>
      </c>
      <c r="E293" s="6" t="s">
        <v>295</v>
      </c>
      <c r="F293" s="6" t="s">
        <v>35</v>
      </c>
      <c r="G293" s="6" t="s">
        <v>35</v>
      </c>
      <c r="H293" s="6" t="s">
        <v>94</v>
      </c>
      <c r="I293" s="6" t="s">
        <v>35</v>
      </c>
      <c r="J293" s="6" t="s">
        <v>35</v>
      </c>
      <c r="K293" s="95" t="s">
        <v>35</v>
      </c>
      <c r="L293" s="6" t="s">
        <v>35</v>
      </c>
    </row>
    <row r="294" spans="1:12" x14ac:dyDescent="0.25">
      <c r="B294" s="3" t="s">
        <v>296</v>
      </c>
      <c r="C294" t="s">
        <v>299</v>
      </c>
      <c r="D294" t="s">
        <v>299</v>
      </c>
      <c r="E294" s="6" t="s">
        <v>35</v>
      </c>
      <c r="F294" s="6" t="s">
        <v>195</v>
      </c>
      <c r="G294" s="6" t="s">
        <v>35</v>
      </c>
      <c r="H294" s="6" t="s">
        <v>264</v>
      </c>
      <c r="I294" s="6" t="s">
        <v>29</v>
      </c>
      <c r="J294" s="6" t="s">
        <v>29</v>
      </c>
      <c r="K294" s="95" t="s">
        <v>35</v>
      </c>
      <c r="L294" s="6" t="s">
        <v>35</v>
      </c>
    </row>
    <row r="295" spans="1:12" x14ac:dyDescent="0.25">
      <c r="B295" s="3" t="s">
        <v>300</v>
      </c>
      <c r="C295" t="s">
        <v>345</v>
      </c>
      <c r="D295" t="s">
        <v>40</v>
      </c>
      <c r="E295" s="6" t="s">
        <v>35</v>
      </c>
      <c r="F295" s="6" t="s">
        <v>90</v>
      </c>
      <c r="G295" s="6" t="s">
        <v>35</v>
      </c>
      <c r="H295" s="6" t="s">
        <v>99</v>
      </c>
      <c r="I295" s="6" t="s">
        <v>29</v>
      </c>
      <c r="J295" s="6" t="s">
        <v>29</v>
      </c>
      <c r="K295" s="95" t="s">
        <v>35</v>
      </c>
      <c r="L295" s="6" t="s">
        <v>35</v>
      </c>
    </row>
    <row r="296" spans="1:12" x14ac:dyDescent="0.25">
      <c r="B296" s="3" t="s">
        <v>302</v>
      </c>
      <c r="C296" t="s">
        <v>198</v>
      </c>
      <c r="D296" t="s">
        <v>198</v>
      </c>
      <c r="E296" s="6" t="s">
        <v>35</v>
      </c>
      <c r="F296" s="6" t="s">
        <v>35</v>
      </c>
      <c r="G296" s="6" t="s">
        <v>35</v>
      </c>
      <c r="H296" s="6" t="s">
        <v>39</v>
      </c>
      <c r="I296" s="6" t="s">
        <v>35</v>
      </c>
      <c r="J296" s="6" t="s">
        <v>305</v>
      </c>
      <c r="K296" s="95" t="s">
        <v>35</v>
      </c>
      <c r="L296" s="6" t="s">
        <v>306</v>
      </c>
    </row>
    <row r="297" spans="1:12" x14ac:dyDescent="0.25">
      <c r="B297" s="3" t="s">
        <v>307</v>
      </c>
      <c r="C297" t="s">
        <v>35</v>
      </c>
      <c r="D297" t="s">
        <v>35</v>
      </c>
      <c r="E297" s="6" t="s">
        <v>310</v>
      </c>
      <c r="F297" s="6" t="s">
        <v>170</v>
      </c>
      <c r="G297" s="6" t="s">
        <v>35</v>
      </c>
      <c r="H297" s="6" t="s">
        <v>311</v>
      </c>
      <c r="I297" s="6" t="s">
        <v>29</v>
      </c>
      <c r="J297" s="6" t="s">
        <v>29</v>
      </c>
      <c r="K297" s="95" t="s">
        <v>35</v>
      </c>
      <c r="L297" s="6" t="s">
        <v>52</v>
      </c>
    </row>
    <row r="298" spans="1:12" x14ac:dyDescent="0.25">
      <c r="B298" s="3" t="s">
        <v>312</v>
      </c>
      <c r="C298" t="s">
        <v>315</v>
      </c>
      <c r="D298" t="s">
        <v>316</v>
      </c>
      <c r="E298" s="6" t="s">
        <v>35</v>
      </c>
      <c r="F298" s="6" t="s">
        <v>170</v>
      </c>
      <c r="G298" s="6" t="s">
        <v>35</v>
      </c>
      <c r="H298" s="6" t="s">
        <v>39</v>
      </c>
      <c r="I298" s="6" t="s">
        <v>35</v>
      </c>
      <c r="J298" s="6" t="s">
        <v>146</v>
      </c>
      <c r="K298" s="95" t="s">
        <v>35</v>
      </c>
      <c r="L298" s="6" t="s">
        <v>35</v>
      </c>
    </row>
    <row r="299" spans="1:12" x14ac:dyDescent="0.25">
      <c r="B299" s="3" t="s">
        <v>317</v>
      </c>
      <c r="C299" t="s">
        <v>29</v>
      </c>
      <c r="D299" t="s">
        <v>29</v>
      </c>
      <c r="E299" s="6" t="s">
        <v>319</v>
      </c>
      <c r="F299" s="6" t="s">
        <v>35</v>
      </c>
      <c r="G299" s="6" t="s">
        <v>35</v>
      </c>
      <c r="H299" s="6" t="s">
        <v>91</v>
      </c>
      <c r="I299" s="6" t="s">
        <v>35</v>
      </c>
      <c r="J299" s="6" t="s">
        <v>284</v>
      </c>
      <c r="K299" s="95" t="s">
        <v>320</v>
      </c>
      <c r="L299" s="6" t="s">
        <v>35</v>
      </c>
    </row>
    <row r="300" spans="1:12" x14ac:dyDescent="0.25">
      <c r="B300" s="3"/>
      <c r="E300" s="6"/>
      <c r="F300" s="6"/>
      <c r="G300" s="6"/>
      <c r="H300" s="6"/>
      <c r="I300" s="6"/>
      <c r="J300" s="6"/>
      <c r="K300" s="95"/>
      <c r="L300" s="6"/>
    </row>
    <row r="301" spans="1:12" x14ac:dyDescent="0.25">
      <c r="A301" t="s">
        <v>471</v>
      </c>
      <c r="B301" t="s">
        <v>472</v>
      </c>
      <c r="C301" t="s">
        <v>753</v>
      </c>
      <c r="D301" t="s">
        <v>753</v>
      </c>
      <c r="E301" s="6" t="s">
        <v>35</v>
      </c>
      <c r="F301" s="6" t="s">
        <v>90</v>
      </c>
      <c r="G301" s="6" t="s">
        <v>35</v>
      </c>
      <c r="H301" s="6" t="s">
        <v>91</v>
      </c>
      <c r="I301" s="6" t="s">
        <v>35</v>
      </c>
      <c r="J301" s="6" t="s">
        <v>35</v>
      </c>
      <c r="K301" s="95" t="s">
        <v>35</v>
      </c>
      <c r="L301" s="6" t="s">
        <v>35</v>
      </c>
    </row>
    <row r="302" spans="1:12" x14ac:dyDescent="0.25">
      <c r="B302" t="s">
        <v>473</v>
      </c>
      <c r="C302" t="s">
        <v>753</v>
      </c>
      <c r="D302" t="s">
        <v>753</v>
      </c>
      <c r="E302" s="6" t="s">
        <v>745</v>
      </c>
      <c r="F302" s="6" t="s">
        <v>170</v>
      </c>
      <c r="G302" s="6" t="s">
        <v>746</v>
      </c>
      <c r="H302" s="6" t="s">
        <v>754</v>
      </c>
      <c r="I302" s="6" t="s">
        <v>757</v>
      </c>
      <c r="J302" s="6" t="s">
        <v>146</v>
      </c>
      <c r="K302" s="95" t="s">
        <v>35</v>
      </c>
      <c r="L302" s="6" t="s">
        <v>35</v>
      </c>
    </row>
    <row r="303" spans="1:12" x14ac:dyDescent="0.25">
      <c r="B303" t="s">
        <v>474</v>
      </c>
      <c r="C303" t="s">
        <v>753</v>
      </c>
      <c r="D303" t="s">
        <v>753</v>
      </c>
      <c r="E303" s="6" t="s">
        <v>35</v>
      </c>
      <c r="F303" s="6" t="s">
        <v>35</v>
      </c>
      <c r="G303" s="6" t="s">
        <v>35</v>
      </c>
      <c r="H303" s="6" t="s">
        <v>754</v>
      </c>
      <c r="I303" s="6" t="s">
        <v>35</v>
      </c>
      <c r="J303" s="6" t="s">
        <v>35</v>
      </c>
      <c r="K303" s="95" t="s">
        <v>35</v>
      </c>
      <c r="L303" s="6" t="s">
        <v>306</v>
      </c>
    </row>
    <row r="304" spans="1:12" x14ac:dyDescent="0.25">
      <c r="B304" t="s">
        <v>475</v>
      </c>
      <c r="C304" t="s">
        <v>741</v>
      </c>
      <c r="D304" t="s">
        <v>741</v>
      </c>
      <c r="E304" s="6" t="s">
        <v>35</v>
      </c>
      <c r="F304" s="6" t="s">
        <v>35</v>
      </c>
      <c r="G304" s="6" t="s">
        <v>35</v>
      </c>
      <c r="H304" s="6" t="s">
        <v>94</v>
      </c>
      <c r="I304" s="6" t="s">
        <v>35</v>
      </c>
      <c r="J304" s="6" t="s">
        <v>35</v>
      </c>
      <c r="K304" s="95" t="s">
        <v>35</v>
      </c>
      <c r="L304" s="6" t="s">
        <v>35</v>
      </c>
    </row>
    <row r="305" spans="1:12" x14ac:dyDescent="0.25">
      <c r="B305" t="s">
        <v>480</v>
      </c>
      <c r="C305" t="s">
        <v>737</v>
      </c>
      <c r="D305" t="s">
        <v>737</v>
      </c>
      <c r="E305" s="6" t="s">
        <v>35</v>
      </c>
      <c r="F305" s="6" t="s">
        <v>35</v>
      </c>
      <c r="G305" s="6" t="s">
        <v>35</v>
      </c>
      <c r="H305" s="6" t="s">
        <v>94</v>
      </c>
      <c r="I305" s="6" t="s">
        <v>35</v>
      </c>
      <c r="J305" s="6" t="s">
        <v>35</v>
      </c>
      <c r="K305" s="95" t="s">
        <v>35</v>
      </c>
      <c r="L305" s="6" t="s">
        <v>35</v>
      </c>
    </row>
    <row r="306" spans="1:12" x14ac:dyDescent="0.25">
      <c r="B306" t="s">
        <v>482</v>
      </c>
      <c r="C306" t="s">
        <v>741</v>
      </c>
      <c r="D306" t="s">
        <v>741</v>
      </c>
      <c r="E306" s="6" t="s">
        <v>35</v>
      </c>
      <c r="F306" s="6" t="s">
        <v>35</v>
      </c>
      <c r="G306" s="6" t="s">
        <v>35</v>
      </c>
      <c r="H306" s="6" t="s">
        <v>91</v>
      </c>
      <c r="I306" s="6" t="s">
        <v>35</v>
      </c>
      <c r="J306" s="6" t="s">
        <v>35</v>
      </c>
      <c r="K306" s="95" t="s">
        <v>35</v>
      </c>
      <c r="L306" s="6" t="s">
        <v>35</v>
      </c>
    </row>
    <row r="307" spans="1:12" x14ac:dyDescent="0.25">
      <c r="B307" t="s">
        <v>554</v>
      </c>
      <c r="C307" t="s">
        <v>741</v>
      </c>
      <c r="D307" t="s">
        <v>741</v>
      </c>
      <c r="E307" s="6" t="s">
        <v>745</v>
      </c>
      <c r="F307" s="6" t="s">
        <v>170</v>
      </c>
      <c r="G307" s="6" t="s">
        <v>746</v>
      </c>
      <c r="H307" s="6" t="s">
        <v>91</v>
      </c>
      <c r="I307" s="6" t="s">
        <v>29</v>
      </c>
      <c r="J307" s="6" t="s">
        <v>146</v>
      </c>
      <c r="K307" s="95" t="s">
        <v>35</v>
      </c>
      <c r="L307" s="6" t="s">
        <v>35</v>
      </c>
    </row>
    <row r="308" spans="1:12" x14ac:dyDescent="0.25">
      <c r="B308" t="s">
        <v>484</v>
      </c>
      <c r="C308" t="s">
        <v>741</v>
      </c>
      <c r="D308" t="s">
        <v>741</v>
      </c>
      <c r="E308" s="6" t="s">
        <v>35</v>
      </c>
      <c r="F308" s="6" t="s">
        <v>35</v>
      </c>
      <c r="G308" s="6" t="s">
        <v>35</v>
      </c>
      <c r="H308" s="6" t="s">
        <v>39</v>
      </c>
      <c r="I308" s="6" t="s">
        <v>35</v>
      </c>
      <c r="J308" s="6" t="s">
        <v>35</v>
      </c>
      <c r="K308" s="95" t="s">
        <v>35</v>
      </c>
      <c r="L308" s="6" t="s">
        <v>306</v>
      </c>
    </row>
    <row r="309" spans="1:12" x14ac:dyDescent="0.25">
      <c r="B309" s="12">
        <v>1955.48</v>
      </c>
      <c r="C309" t="s">
        <v>737</v>
      </c>
      <c r="D309" t="s">
        <v>737</v>
      </c>
      <c r="E309" s="6" t="s">
        <v>745</v>
      </c>
      <c r="F309" s="6" t="s">
        <v>90</v>
      </c>
      <c r="G309" s="6" t="s">
        <v>746</v>
      </c>
      <c r="H309" s="6" t="s">
        <v>91</v>
      </c>
      <c r="I309" s="6" t="s">
        <v>29</v>
      </c>
      <c r="J309" s="6" t="s">
        <v>146</v>
      </c>
      <c r="K309" s="95" t="s">
        <v>764</v>
      </c>
      <c r="L309" s="6" t="s">
        <v>35</v>
      </c>
    </row>
    <row r="310" spans="1:12" x14ac:dyDescent="0.25">
      <c r="B310" t="s">
        <v>560</v>
      </c>
      <c r="C310" t="s">
        <v>29</v>
      </c>
      <c r="D310" t="s">
        <v>35</v>
      </c>
      <c r="E310" s="6" t="s">
        <v>35</v>
      </c>
      <c r="F310" s="6" t="s">
        <v>766</v>
      </c>
      <c r="G310" s="6" t="s">
        <v>767</v>
      </c>
      <c r="H310" s="6" t="s">
        <v>39</v>
      </c>
      <c r="I310" s="6" t="s">
        <v>35</v>
      </c>
      <c r="J310" s="6" t="s">
        <v>29</v>
      </c>
      <c r="K310" s="95" t="s">
        <v>768</v>
      </c>
      <c r="L310" s="6" t="s">
        <v>306</v>
      </c>
    </row>
    <row r="311" spans="1:12" x14ac:dyDescent="0.25">
      <c r="B311" t="s">
        <v>486</v>
      </c>
      <c r="C311" t="s">
        <v>753</v>
      </c>
      <c r="D311" t="s">
        <v>753</v>
      </c>
      <c r="E311" s="6" t="s">
        <v>745</v>
      </c>
      <c r="F311" s="6" t="s">
        <v>775</v>
      </c>
      <c r="G311" s="6" t="s">
        <v>35</v>
      </c>
      <c r="H311" s="6" t="s">
        <v>39</v>
      </c>
      <c r="I311" s="6" t="s">
        <v>35</v>
      </c>
      <c r="J311" s="6" t="s">
        <v>29</v>
      </c>
      <c r="K311" s="95" t="s">
        <v>35</v>
      </c>
      <c r="L311" s="6" t="s">
        <v>306</v>
      </c>
    </row>
    <row r="312" spans="1:12" x14ac:dyDescent="0.25">
      <c r="B312" t="s">
        <v>489</v>
      </c>
      <c r="C312" t="s">
        <v>737</v>
      </c>
      <c r="D312" t="s">
        <v>737</v>
      </c>
      <c r="E312" s="6" t="s">
        <v>35</v>
      </c>
      <c r="F312" s="6" t="s">
        <v>170</v>
      </c>
      <c r="G312" s="6" t="s">
        <v>771</v>
      </c>
      <c r="H312" s="6" t="s">
        <v>91</v>
      </c>
      <c r="I312" s="6" t="s">
        <v>40</v>
      </c>
      <c r="J312" s="6" t="s">
        <v>40</v>
      </c>
      <c r="K312" s="95" t="s">
        <v>772</v>
      </c>
      <c r="L312" s="6" t="s">
        <v>40</v>
      </c>
    </row>
    <row r="313" spans="1:12" x14ac:dyDescent="0.25">
      <c r="B313" t="s">
        <v>491</v>
      </c>
      <c r="C313" t="s">
        <v>35</v>
      </c>
      <c r="D313" t="s">
        <v>35</v>
      </c>
      <c r="E313" s="6" t="s">
        <v>35</v>
      </c>
      <c r="F313" s="6" t="s">
        <v>35</v>
      </c>
      <c r="G313" s="6" t="s">
        <v>35</v>
      </c>
      <c r="H313" s="6" t="s">
        <v>39</v>
      </c>
      <c r="I313" s="6" t="s">
        <v>29</v>
      </c>
      <c r="J313" s="6" t="s">
        <v>29</v>
      </c>
      <c r="K313" s="95" t="s">
        <v>35</v>
      </c>
      <c r="L313" s="6" t="s">
        <v>35</v>
      </c>
    </row>
    <row r="314" spans="1:12" x14ac:dyDescent="0.25">
      <c r="B314" t="s">
        <v>591</v>
      </c>
      <c r="C314" t="s">
        <v>753</v>
      </c>
      <c r="D314" t="s">
        <v>753</v>
      </c>
      <c r="E314" s="6" t="s">
        <v>35</v>
      </c>
      <c r="F314" s="6" t="s">
        <v>90</v>
      </c>
      <c r="G314" s="6" t="s">
        <v>35</v>
      </c>
      <c r="H314" s="6" t="s">
        <v>754</v>
      </c>
      <c r="I314" s="6" t="s">
        <v>35</v>
      </c>
      <c r="J314" s="6" t="s">
        <v>777</v>
      </c>
      <c r="K314" s="95" t="s">
        <v>35</v>
      </c>
      <c r="L314" s="6" t="s">
        <v>35</v>
      </c>
    </row>
    <row r="315" spans="1:12" x14ac:dyDescent="0.25">
      <c r="B315" t="s">
        <v>494</v>
      </c>
      <c r="C315" t="s">
        <v>737</v>
      </c>
      <c r="D315" t="s">
        <v>737</v>
      </c>
      <c r="E315" s="6" t="s">
        <v>35</v>
      </c>
      <c r="F315" s="6" t="s">
        <v>761</v>
      </c>
      <c r="G315" s="6" t="s">
        <v>35</v>
      </c>
      <c r="H315" s="6" t="s">
        <v>91</v>
      </c>
      <c r="I315" s="6" t="s">
        <v>757</v>
      </c>
      <c r="J315" s="6" t="s">
        <v>146</v>
      </c>
      <c r="K315" s="95" t="s">
        <v>35</v>
      </c>
      <c r="L315" s="6" t="s">
        <v>762</v>
      </c>
    </row>
    <row r="316" spans="1:12" x14ac:dyDescent="0.25">
      <c r="K316" s="16"/>
    </row>
    <row r="317" spans="1:12" x14ac:dyDescent="0.25">
      <c r="A317" t="s">
        <v>602</v>
      </c>
      <c r="B317" s="3" t="s">
        <v>608</v>
      </c>
      <c r="C317" t="s">
        <v>642</v>
      </c>
      <c r="D317" t="s">
        <v>642</v>
      </c>
      <c r="E317" t="s">
        <v>35</v>
      </c>
      <c r="F317" t="s">
        <v>90</v>
      </c>
      <c r="G317" t="s">
        <v>35</v>
      </c>
      <c r="H317" t="s">
        <v>39</v>
      </c>
      <c r="I317" t="s">
        <v>29</v>
      </c>
      <c r="J317" t="s">
        <v>29</v>
      </c>
      <c r="K317" s="16" t="s">
        <v>35</v>
      </c>
      <c r="L317" t="s">
        <v>653</v>
      </c>
    </row>
    <row r="318" spans="1:12" x14ac:dyDescent="0.25">
      <c r="B318" s="3" t="s">
        <v>609</v>
      </c>
      <c r="C318" t="s">
        <v>72</v>
      </c>
      <c r="D318" t="s">
        <v>35</v>
      </c>
      <c r="E318" t="s">
        <v>35</v>
      </c>
      <c r="F318" t="s">
        <v>35</v>
      </c>
      <c r="G318" t="s">
        <v>35</v>
      </c>
      <c r="H318" t="s">
        <v>91</v>
      </c>
      <c r="I318" t="s">
        <v>35</v>
      </c>
      <c r="J318" t="s">
        <v>35</v>
      </c>
      <c r="K318" s="16" t="s">
        <v>648</v>
      </c>
      <c r="L318" t="s">
        <v>649</v>
      </c>
    </row>
    <row r="319" spans="1:12" x14ac:dyDescent="0.25">
      <c r="B319" s="3" t="s">
        <v>605</v>
      </c>
      <c r="C319" t="s">
        <v>642</v>
      </c>
      <c r="D319" t="s">
        <v>642</v>
      </c>
      <c r="E319" t="s">
        <v>35</v>
      </c>
      <c r="F319" t="s">
        <v>170</v>
      </c>
      <c r="G319" t="s">
        <v>35</v>
      </c>
      <c r="H319" t="s">
        <v>643</v>
      </c>
      <c r="I319" t="s">
        <v>644</v>
      </c>
      <c r="J319" t="s">
        <v>29</v>
      </c>
      <c r="K319" s="16" t="s">
        <v>35</v>
      </c>
      <c r="L319" t="s">
        <v>35</v>
      </c>
    </row>
    <row r="320" spans="1:12" x14ac:dyDescent="0.25">
      <c r="B320" s="3" t="s">
        <v>610</v>
      </c>
      <c r="C320" t="s">
        <v>636</v>
      </c>
      <c r="D320" t="s">
        <v>636</v>
      </c>
      <c r="E320" t="s">
        <v>35</v>
      </c>
      <c r="F320" t="s">
        <v>637</v>
      </c>
      <c r="G320" t="s">
        <v>35</v>
      </c>
      <c r="H320" t="s">
        <v>91</v>
      </c>
      <c r="I320" t="s">
        <v>638</v>
      </c>
      <c r="J320" t="s">
        <v>35</v>
      </c>
      <c r="K320" s="16" t="s">
        <v>639</v>
      </c>
      <c r="L320" t="s">
        <v>40</v>
      </c>
    </row>
    <row r="321" spans="1:12" x14ac:dyDescent="0.25">
      <c r="B321" s="3" t="s">
        <v>611</v>
      </c>
      <c r="C321" t="s">
        <v>659</v>
      </c>
      <c r="D321" t="s">
        <v>659</v>
      </c>
      <c r="E321" t="s">
        <v>678</v>
      </c>
      <c r="F321" t="s">
        <v>35</v>
      </c>
      <c r="G321" t="s">
        <v>35</v>
      </c>
      <c r="H321" t="s">
        <v>94</v>
      </c>
      <c r="I321" t="s">
        <v>35</v>
      </c>
      <c r="J321" t="s">
        <v>29</v>
      </c>
      <c r="K321" s="16" t="s">
        <v>35</v>
      </c>
      <c r="L321" t="s">
        <v>35</v>
      </c>
    </row>
    <row r="322" spans="1:12" x14ac:dyDescent="0.25">
      <c r="B322" s="3" t="s">
        <v>607</v>
      </c>
      <c r="C322" t="s">
        <v>642</v>
      </c>
      <c r="D322" t="s">
        <v>642</v>
      </c>
      <c r="E322" t="s">
        <v>35</v>
      </c>
      <c r="F322" t="s">
        <v>35</v>
      </c>
      <c r="G322" t="s">
        <v>35</v>
      </c>
      <c r="H322" t="s">
        <v>657</v>
      </c>
      <c r="I322" t="s">
        <v>35</v>
      </c>
      <c r="J322" t="s">
        <v>642</v>
      </c>
      <c r="K322" s="16" t="s">
        <v>35</v>
      </c>
      <c r="L322" t="s">
        <v>35</v>
      </c>
    </row>
    <row r="323" spans="1:12" x14ac:dyDescent="0.25">
      <c r="B323" s="3" t="s">
        <v>606</v>
      </c>
      <c r="C323" t="s">
        <v>35</v>
      </c>
      <c r="D323" t="s">
        <v>35</v>
      </c>
      <c r="E323" t="s">
        <v>629</v>
      </c>
      <c r="F323" t="s">
        <v>90</v>
      </c>
      <c r="G323" t="s">
        <v>35</v>
      </c>
      <c r="H323" t="s">
        <v>39</v>
      </c>
      <c r="I323" t="s">
        <v>630</v>
      </c>
      <c r="J323" t="s">
        <v>29</v>
      </c>
      <c r="K323" s="16" t="s">
        <v>35</v>
      </c>
      <c r="L323" t="s">
        <v>35</v>
      </c>
    </row>
    <row r="324" spans="1:12" x14ac:dyDescent="0.25">
      <c r="B324" s="3" t="s">
        <v>612</v>
      </c>
      <c r="C324" t="s">
        <v>622</v>
      </c>
      <c r="D324" t="s">
        <v>622</v>
      </c>
      <c r="E324" t="s">
        <v>623</v>
      </c>
      <c r="F324" t="s">
        <v>623</v>
      </c>
      <c r="G324" t="s">
        <v>623</v>
      </c>
      <c r="H324" t="s">
        <v>94</v>
      </c>
      <c r="I324" t="s">
        <v>624</v>
      </c>
      <c r="J324" t="s">
        <v>29</v>
      </c>
      <c r="K324" s="16" t="s">
        <v>631</v>
      </c>
      <c r="L324" t="s">
        <v>35</v>
      </c>
    </row>
    <row r="325" spans="1:12" x14ac:dyDescent="0.25">
      <c r="B325" s="3" t="s">
        <v>670</v>
      </c>
      <c r="C325" t="s">
        <v>673</v>
      </c>
      <c r="D325" t="s">
        <v>673</v>
      </c>
      <c r="E325" t="s">
        <v>35</v>
      </c>
      <c r="F325" t="s">
        <v>35</v>
      </c>
      <c r="G325" t="s">
        <v>35</v>
      </c>
      <c r="H325" t="s">
        <v>94</v>
      </c>
      <c r="I325" t="s">
        <v>35</v>
      </c>
      <c r="J325" t="s">
        <v>29</v>
      </c>
      <c r="K325" s="16" t="s">
        <v>674</v>
      </c>
      <c r="L325" t="s">
        <v>675</v>
      </c>
    </row>
    <row r="326" spans="1:12" x14ac:dyDescent="0.25">
      <c r="B326" s="3" t="s">
        <v>662</v>
      </c>
      <c r="C326" t="s">
        <v>642</v>
      </c>
      <c r="D326" t="s">
        <v>642</v>
      </c>
      <c r="E326" t="s">
        <v>35</v>
      </c>
      <c r="F326" t="s">
        <v>170</v>
      </c>
      <c r="G326" t="s">
        <v>664</v>
      </c>
      <c r="H326" t="s">
        <v>657</v>
      </c>
      <c r="I326" t="s">
        <v>29</v>
      </c>
      <c r="J326" t="s">
        <v>665</v>
      </c>
      <c r="K326" s="16" t="s">
        <v>35</v>
      </c>
      <c r="L326" t="s">
        <v>29</v>
      </c>
    </row>
    <row r="327" spans="1:12" x14ac:dyDescent="0.25">
      <c r="B327" s="3" t="s">
        <v>666</v>
      </c>
      <c r="C327" t="s">
        <v>642</v>
      </c>
      <c r="D327" t="s">
        <v>642</v>
      </c>
      <c r="E327" t="s">
        <v>669</v>
      </c>
      <c r="F327" t="s">
        <v>35</v>
      </c>
      <c r="G327" t="s">
        <v>669</v>
      </c>
      <c r="H327" t="s">
        <v>657</v>
      </c>
      <c r="I327" t="s">
        <v>35</v>
      </c>
      <c r="J327" t="s">
        <v>386</v>
      </c>
      <c r="K327" s="16" t="s">
        <v>35</v>
      </c>
      <c r="L327" t="s">
        <v>35</v>
      </c>
    </row>
    <row r="328" spans="1:12" x14ac:dyDescent="0.25">
      <c r="B328" s="3" t="s">
        <v>604</v>
      </c>
      <c r="C328" t="s">
        <v>660</v>
      </c>
      <c r="D328" t="s">
        <v>660</v>
      </c>
      <c r="E328" t="s">
        <v>35</v>
      </c>
      <c r="F328" t="s">
        <v>395</v>
      </c>
      <c r="G328" t="s">
        <v>661</v>
      </c>
      <c r="H328" t="s">
        <v>94</v>
      </c>
      <c r="I328" t="s">
        <v>29</v>
      </c>
      <c r="J328" t="s">
        <v>29</v>
      </c>
      <c r="K328" s="16" t="s">
        <v>35</v>
      </c>
      <c r="L328" t="s">
        <v>29</v>
      </c>
    </row>
    <row r="329" spans="1:12" x14ac:dyDescent="0.25">
      <c r="K329" s="16"/>
    </row>
    <row r="330" spans="1:12" x14ac:dyDescent="0.25">
      <c r="A330" t="s">
        <v>603</v>
      </c>
      <c r="B330" s="3" t="s">
        <v>695</v>
      </c>
      <c r="C330" t="s">
        <v>697</v>
      </c>
      <c r="D330" t="s">
        <v>35</v>
      </c>
      <c r="E330" t="s">
        <v>698</v>
      </c>
      <c r="F330" t="s">
        <v>90</v>
      </c>
      <c r="G330" t="s">
        <v>35</v>
      </c>
      <c r="H330" t="s">
        <v>94</v>
      </c>
      <c r="I330" t="s">
        <v>29</v>
      </c>
      <c r="J330" t="s">
        <v>29</v>
      </c>
      <c r="K330" s="16" t="s">
        <v>35</v>
      </c>
      <c r="L330" t="s">
        <v>29</v>
      </c>
    </row>
    <row r="331" spans="1:12" x14ac:dyDescent="0.25">
      <c r="B331" s="3" t="s">
        <v>699</v>
      </c>
      <c r="C331" t="s">
        <v>704</v>
      </c>
      <c r="D331" t="s">
        <v>704</v>
      </c>
      <c r="E331" t="s">
        <v>35</v>
      </c>
      <c r="F331" t="s">
        <v>90</v>
      </c>
      <c r="G331" t="s">
        <v>35</v>
      </c>
      <c r="H331" t="s">
        <v>94</v>
      </c>
      <c r="I331" t="s">
        <v>700</v>
      </c>
      <c r="J331" t="s">
        <v>700</v>
      </c>
      <c r="K331" s="16" t="s">
        <v>35</v>
      </c>
      <c r="L331" t="s">
        <v>700</v>
      </c>
    </row>
    <row r="332" spans="1:12" x14ac:dyDescent="0.25">
      <c r="B332" s="3" t="s">
        <v>705</v>
      </c>
      <c r="C332" t="s">
        <v>704</v>
      </c>
      <c r="D332" t="s">
        <v>704</v>
      </c>
      <c r="E332" t="s">
        <v>35</v>
      </c>
      <c r="F332" t="s">
        <v>35</v>
      </c>
      <c r="G332" t="s">
        <v>35</v>
      </c>
      <c r="H332" t="s">
        <v>39</v>
      </c>
      <c r="I332" t="s">
        <v>35</v>
      </c>
      <c r="J332" t="s">
        <v>704</v>
      </c>
      <c r="K332" s="16" t="s">
        <v>35</v>
      </c>
      <c r="L332" t="s">
        <v>35</v>
      </c>
    </row>
    <row r="333" spans="1:12" x14ac:dyDescent="0.25">
      <c r="B333" s="3" t="s">
        <v>707</v>
      </c>
      <c r="C333" t="s">
        <v>35</v>
      </c>
      <c r="D333" t="s">
        <v>35</v>
      </c>
      <c r="E333" t="s">
        <v>35</v>
      </c>
      <c r="F333" t="s">
        <v>709</v>
      </c>
      <c r="G333" t="s">
        <v>35</v>
      </c>
      <c r="H333" t="s">
        <v>39</v>
      </c>
      <c r="I333" t="s">
        <v>35</v>
      </c>
      <c r="J333" t="s">
        <v>29</v>
      </c>
      <c r="K333" s="16" t="s">
        <v>35</v>
      </c>
      <c r="L333" t="s">
        <v>29</v>
      </c>
    </row>
    <row r="334" spans="1:12" x14ac:dyDescent="0.25">
      <c r="B334" s="3" t="s">
        <v>710</v>
      </c>
      <c r="C334" t="s">
        <v>704</v>
      </c>
      <c r="D334" t="s">
        <v>704</v>
      </c>
      <c r="E334" t="s">
        <v>35</v>
      </c>
      <c r="F334" t="s">
        <v>90</v>
      </c>
      <c r="G334" t="s">
        <v>35</v>
      </c>
      <c r="H334" t="s">
        <v>91</v>
      </c>
      <c r="I334" t="s">
        <v>35</v>
      </c>
      <c r="J334" t="s">
        <v>29</v>
      </c>
      <c r="K334" s="16" t="s">
        <v>35</v>
      </c>
      <c r="L334" t="s">
        <v>35</v>
      </c>
    </row>
    <row r="335" spans="1:12" x14ac:dyDescent="0.25">
      <c r="B335" s="3" t="s">
        <v>712</v>
      </c>
      <c r="C335" t="s">
        <v>714</v>
      </c>
      <c r="D335" t="s">
        <v>714</v>
      </c>
      <c r="E335" t="s">
        <v>35</v>
      </c>
      <c r="F335" t="s">
        <v>717</v>
      </c>
      <c r="G335" t="s">
        <v>715</v>
      </c>
      <c r="H335" t="s">
        <v>39</v>
      </c>
      <c r="I335" t="s">
        <v>716</v>
      </c>
      <c r="J335" t="s">
        <v>29</v>
      </c>
      <c r="K335" s="16" t="s">
        <v>718</v>
      </c>
      <c r="L335" t="s">
        <v>35</v>
      </c>
    </row>
    <row r="336" spans="1:12" x14ac:dyDescent="0.25">
      <c r="B336" s="3" t="s">
        <v>719</v>
      </c>
      <c r="C336" t="s">
        <v>29</v>
      </c>
      <c r="D336" t="s">
        <v>35</v>
      </c>
      <c r="E336" t="s">
        <v>35</v>
      </c>
      <c r="F336" t="s">
        <v>170</v>
      </c>
      <c r="G336" t="s">
        <v>35</v>
      </c>
      <c r="H336" t="s">
        <v>91</v>
      </c>
      <c r="I336" t="s">
        <v>35</v>
      </c>
      <c r="J336" t="s">
        <v>29</v>
      </c>
      <c r="K336" s="16" t="s">
        <v>35</v>
      </c>
      <c r="L336" t="s">
        <v>35</v>
      </c>
    </row>
    <row r="337" spans="1:12" x14ac:dyDescent="0.25">
      <c r="B337" s="3" t="s">
        <v>723</v>
      </c>
      <c r="C337" t="s">
        <v>704</v>
      </c>
      <c r="D337" t="s">
        <v>704</v>
      </c>
      <c r="E337" t="s">
        <v>35</v>
      </c>
      <c r="F337" t="s">
        <v>35</v>
      </c>
      <c r="G337" t="s">
        <v>35</v>
      </c>
      <c r="H337" t="s">
        <v>39</v>
      </c>
      <c r="I337" t="s">
        <v>35</v>
      </c>
      <c r="J337" t="s">
        <v>35</v>
      </c>
      <c r="K337" s="16" t="s">
        <v>730</v>
      </c>
      <c r="L337" t="s">
        <v>35</v>
      </c>
    </row>
    <row r="338" spans="1:12" x14ac:dyDescent="0.25">
      <c r="B338" s="3" t="s">
        <v>725</v>
      </c>
      <c r="C338" t="s">
        <v>35</v>
      </c>
      <c r="D338" t="s">
        <v>35</v>
      </c>
      <c r="E338" t="s">
        <v>732</v>
      </c>
      <c r="F338" t="s">
        <v>733</v>
      </c>
      <c r="G338" t="s">
        <v>35</v>
      </c>
      <c r="H338" t="s">
        <v>39</v>
      </c>
      <c r="I338" t="s">
        <v>35</v>
      </c>
      <c r="J338" t="s">
        <v>35</v>
      </c>
      <c r="K338" s="16" t="s">
        <v>35</v>
      </c>
      <c r="L338" t="s">
        <v>35</v>
      </c>
    </row>
    <row r="339" spans="1:12" x14ac:dyDescent="0.25">
      <c r="B339" s="3" t="s">
        <v>724</v>
      </c>
      <c r="C339" t="s">
        <v>734</v>
      </c>
      <c r="D339" t="s">
        <v>734</v>
      </c>
      <c r="E339" t="s">
        <v>35</v>
      </c>
      <c r="F339" t="s">
        <v>35</v>
      </c>
      <c r="G339" t="s">
        <v>35</v>
      </c>
      <c r="H339" t="s">
        <v>39</v>
      </c>
      <c r="I339" t="s">
        <v>29</v>
      </c>
      <c r="J339" t="s">
        <v>734</v>
      </c>
      <c r="K339" s="16" t="s">
        <v>35</v>
      </c>
      <c r="L339" t="s">
        <v>653</v>
      </c>
    </row>
    <row r="340" spans="1:12" x14ac:dyDescent="0.25">
      <c r="B340" s="3" t="s">
        <v>782</v>
      </c>
      <c r="C340" t="s">
        <v>790</v>
      </c>
      <c r="D340" t="s">
        <v>790</v>
      </c>
      <c r="E340" t="s">
        <v>35</v>
      </c>
      <c r="F340" t="s">
        <v>793</v>
      </c>
      <c r="G340" t="s">
        <v>35</v>
      </c>
      <c r="H340" t="s">
        <v>91</v>
      </c>
      <c r="I340" t="s">
        <v>40</v>
      </c>
      <c r="J340" t="s">
        <v>40</v>
      </c>
      <c r="K340" s="16" t="s">
        <v>795</v>
      </c>
      <c r="L340" t="s">
        <v>40</v>
      </c>
    </row>
    <row r="341" spans="1:12" x14ac:dyDescent="0.25">
      <c r="B341" s="3" t="s">
        <v>783</v>
      </c>
      <c r="C341" t="s">
        <v>791</v>
      </c>
      <c r="D341" t="s">
        <v>791</v>
      </c>
      <c r="E341" t="s">
        <v>40</v>
      </c>
      <c r="F341" t="s">
        <v>40</v>
      </c>
      <c r="G341" t="s">
        <v>794</v>
      </c>
      <c r="H341" t="s">
        <v>40</v>
      </c>
      <c r="I341" t="s">
        <v>40</v>
      </c>
      <c r="J341" t="s">
        <v>40</v>
      </c>
      <c r="K341" s="16" t="s">
        <v>796</v>
      </c>
      <c r="L341" t="s">
        <v>40</v>
      </c>
    </row>
    <row r="342" spans="1:12" x14ac:dyDescent="0.25">
      <c r="K342" s="16"/>
    </row>
    <row r="343" spans="1:12" x14ac:dyDescent="0.25">
      <c r="A343" t="s">
        <v>573</v>
      </c>
      <c r="B343" s="57">
        <v>1927.2593999999999</v>
      </c>
      <c r="C343" t="s">
        <v>805</v>
      </c>
      <c r="D343" t="s">
        <v>805</v>
      </c>
      <c r="E343" t="s">
        <v>35</v>
      </c>
      <c r="F343" t="s">
        <v>170</v>
      </c>
      <c r="G343" t="s">
        <v>35</v>
      </c>
      <c r="H343" t="s">
        <v>91</v>
      </c>
      <c r="I343" t="s">
        <v>806</v>
      </c>
      <c r="J343" t="s">
        <v>704</v>
      </c>
      <c r="K343" s="16" t="s">
        <v>35</v>
      </c>
      <c r="L343" t="s">
        <v>35</v>
      </c>
    </row>
    <row r="344" spans="1:12" x14ac:dyDescent="0.25">
      <c r="B344" s="57">
        <v>1927.2566999999999</v>
      </c>
      <c r="C344" t="s">
        <v>704</v>
      </c>
      <c r="D344" t="s">
        <v>704</v>
      </c>
      <c r="E344" t="s">
        <v>35</v>
      </c>
      <c r="F344" t="s">
        <v>170</v>
      </c>
      <c r="G344" t="s">
        <v>35</v>
      </c>
      <c r="H344" t="s">
        <v>808</v>
      </c>
      <c r="I344" t="s">
        <v>29</v>
      </c>
      <c r="J344" t="s">
        <v>704</v>
      </c>
      <c r="K344" s="16" t="s">
        <v>35</v>
      </c>
      <c r="L344" t="s">
        <v>35</v>
      </c>
    </row>
    <row r="345" spans="1:12" x14ac:dyDescent="0.25">
      <c r="B345" s="57">
        <v>1927.2570000000001</v>
      </c>
      <c r="C345" t="s">
        <v>386</v>
      </c>
      <c r="D345" t="s">
        <v>386</v>
      </c>
      <c r="E345" t="s">
        <v>35</v>
      </c>
      <c r="F345" t="s">
        <v>35</v>
      </c>
      <c r="G345" t="s">
        <v>35</v>
      </c>
      <c r="H345" t="s">
        <v>94</v>
      </c>
      <c r="I345" t="s">
        <v>29</v>
      </c>
      <c r="J345" t="s">
        <v>386</v>
      </c>
      <c r="K345" s="16" t="s">
        <v>35</v>
      </c>
      <c r="L345" t="s">
        <v>35</v>
      </c>
    </row>
    <row r="346" spans="1:12" x14ac:dyDescent="0.25">
      <c r="B346" s="58">
        <v>1961.498</v>
      </c>
      <c r="C346" t="s">
        <v>386</v>
      </c>
      <c r="D346" t="s">
        <v>386</v>
      </c>
      <c r="E346" t="s">
        <v>35</v>
      </c>
      <c r="F346" t="s">
        <v>35</v>
      </c>
      <c r="G346" t="s">
        <v>35</v>
      </c>
      <c r="H346" t="s">
        <v>91</v>
      </c>
      <c r="I346" t="s">
        <v>117</v>
      </c>
      <c r="J346" t="s">
        <v>386</v>
      </c>
      <c r="K346" s="16" t="s">
        <v>814</v>
      </c>
      <c r="L346" t="s">
        <v>117</v>
      </c>
    </row>
    <row r="347" spans="1:12" x14ac:dyDescent="0.25">
      <c r="B347" s="59">
        <v>1961.4970000000001</v>
      </c>
      <c r="C347" t="s">
        <v>704</v>
      </c>
      <c r="D347" t="s">
        <v>704</v>
      </c>
      <c r="E347" t="s">
        <v>35</v>
      </c>
      <c r="F347" t="s">
        <v>1062</v>
      </c>
      <c r="G347" t="s">
        <v>35</v>
      </c>
      <c r="H347" t="s">
        <v>39</v>
      </c>
      <c r="I347" t="s">
        <v>35</v>
      </c>
      <c r="J347" t="s">
        <v>29</v>
      </c>
      <c r="K347" s="16" t="s">
        <v>35</v>
      </c>
      <c r="L347" t="s">
        <v>35</v>
      </c>
    </row>
    <row r="348" spans="1:12" x14ac:dyDescent="0.25">
      <c r="B348" s="59"/>
      <c r="K348" s="16"/>
    </row>
    <row r="349" spans="1:12" x14ac:dyDescent="0.25">
      <c r="B349" s="59"/>
      <c r="K349" s="16"/>
    </row>
    <row r="350" spans="1:12" x14ac:dyDescent="0.25">
      <c r="A350" s="96" t="s">
        <v>32</v>
      </c>
      <c r="B350" s="96" t="s">
        <v>31</v>
      </c>
      <c r="C350" s="96" t="s">
        <v>18</v>
      </c>
      <c r="D350" s="96" t="s">
        <v>19</v>
      </c>
      <c r="E350" s="96" t="s">
        <v>20</v>
      </c>
      <c r="F350" s="96" t="s">
        <v>21</v>
      </c>
      <c r="G350" s="96" t="s">
        <v>22</v>
      </c>
      <c r="H350" s="96" t="s">
        <v>38</v>
      </c>
      <c r="I350" s="96" t="s">
        <v>23</v>
      </c>
      <c r="J350" s="96" t="s">
        <v>24</v>
      </c>
      <c r="K350" s="102" t="s">
        <v>1068</v>
      </c>
      <c r="L350" s="96" t="s">
        <v>26</v>
      </c>
    </row>
    <row r="351" spans="1:12" x14ac:dyDescent="0.25">
      <c r="A351" t="s">
        <v>844</v>
      </c>
      <c r="B351" s="12" t="s">
        <v>845</v>
      </c>
      <c r="C351" t="s">
        <v>1067</v>
      </c>
      <c r="D351" t="s">
        <v>1067</v>
      </c>
      <c r="E351" t="s">
        <v>64</v>
      </c>
      <c r="F351" t="s">
        <v>64</v>
      </c>
      <c r="G351" t="s">
        <v>64</v>
      </c>
      <c r="H351" t="s">
        <v>91</v>
      </c>
      <c r="I351" t="s">
        <v>35</v>
      </c>
      <c r="J351" t="s">
        <v>1067</v>
      </c>
      <c r="K351" s="16" t="s">
        <v>35</v>
      </c>
      <c r="L351" t="s">
        <v>1069</v>
      </c>
    </row>
    <row r="352" spans="1:12" x14ac:dyDescent="0.25">
      <c r="B352" s="12" t="s">
        <v>846</v>
      </c>
      <c r="C352" t="s">
        <v>1072</v>
      </c>
      <c r="D352" t="s">
        <v>1072</v>
      </c>
      <c r="E352" t="s">
        <v>35</v>
      </c>
      <c r="F352" t="s">
        <v>90</v>
      </c>
      <c r="G352" t="s">
        <v>64</v>
      </c>
      <c r="H352" t="s">
        <v>39</v>
      </c>
      <c r="I352" t="s">
        <v>29</v>
      </c>
      <c r="J352" t="s">
        <v>1072</v>
      </c>
      <c r="K352" s="16" t="s">
        <v>35</v>
      </c>
      <c r="L352" t="s">
        <v>29</v>
      </c>
    </row>
    <row r="353" spans="1:12" x14ac:dyDescent="0.25">
      <c r="B353" s="12">
        <v>1910.21</v>
      </c>
      <c r="C353" t="s">
        <v>1067</v>
      </c>
      <c r="D353" t="s">
        <v>1067</v>
      </c>
      <c r="E353" t="s">
        <v>35</v>
      </c>
      <c r="F353" t="s">
        <v>35</v>
      </c>
      <c r="G353" t="s">
        <v>64</v>
      </c>
      <c r="H353" t="s">
        <v>94</v>
      </c>
      <c r="I353" t="s">
        <v>35</v>
      </c>
      <c r="J353" t="s">
        <v>1067</v>
      </c>
      <c r="K353" s="16" t="s">
        <v>1074</v>
      </c>
      <c r="L353" t="s">
        <v>1069</v>
      </c>
    </row>
    <row r="354" spans="1:12" ht="15.75" x14ac:dyDescent="0.25">
      <c r="B354" s="67" t="s">
        <v>847</v>
      </c>
      <c r="C354" t="s">
        <v>35</v>
      </c>
      <c r="D354" t="s">
        <v>35</v>
      </c>
      <c r="E354" t="s">
        <v>35</v>
      </c>
      <c r="F354" t="s">
        <v>1075</v>
      </c>
      <c r="G354" t="s">
        <v>64</v>
      </c>
      <c r="H354" t="s">
        <v>39</v>
      </c>
      <c r="I354" t="s">
        <v>35</v>
      </c>
      <c r="J354" t="s">
        <v>35</v>
      </c>
      <c r="K354" s="16" t="s">
        <v>1086</v>
      </c>
      <c r="L354" t="s">
        <v>40</v>
      </c>
    </row>
    <row r="355" spans="1:12" x14ac:dyDescent="0.25">
      <c r="B355" s="61" t="s">
        <v>848</v>
      </c>
      <c r="C355" t="s">
        <v>35</v>
      </c>
      <c r="D355" t="s">
        <v>35</v>
      </c>
      <c r="E355" t="s">
        <v>35</v>
      </c>
      <c r="F355" t="s">
        <v>35</v>
      </c>
      <c r="G355" t="s">
        <v>35</v>
      </c>
      <c r="H355" t="s">
        <v>94</v>
      </c>
      <c r="I355" t="s">
        <v>35</v>
      </c>
      <c r="J355" t="s">
        <v>35</v>
      </c>
      <c r="K355" s="16" t="s">
        <v>35</v>
      </c>
      <c r="L355" t="s">
        <v>35</v>
      </c>
    </row>
    <row r="356" spans="1:12" x14ac:dyDescent="0.25">
      <c r="B356" s="12">
        <v>1880.16</v>
      </c>
      <c r="C356" t="s">
        <v>1067</v>
      </c>
      <c r="D356" t="s">
        <v>1067</v>
      </c>
      <c r="E356" t="s">
        <v>35</v>
      </c>
      <c r="F356" t="s">
        <v>90</v>
      </c>
      <c r="G356" t="s">
        <v>35</v>
      </c>
      <c r="H356" t="s">
        <v>91</v>
      </c>
      <c r="I356" t="s">
        <v>35</v>
      </c>
      <c r="J356" t="s">
        <v>29</v>
      </c>
      <c r="K356" s="16" t="s">
        <v>35</v>
      </c>
      <c r="L356" t="s">
        <v>35</v>
      </c>
    </row>
    <row r="357" spans="1:12" x14ac:dyDescent="0.25">
      <c r="B357" s="12" t="s">
        <v>849</v>
      </c>
      <c r="C357" t="s">
        <v>386</v>
      </c>
      <c r="D357" t="s">
        <v>386</v>
      </c>
      <c r="E357" t="s">
        <v>35</v>
      </c>
      <c r="F357" t="s">
        <v>90</v>
      </c>
      <c r="G357" t="s">
        <v>64</v>
      </c>
      <c r="H357" t="s">
        <v>91</v>
      </c>
      <c r="I357" t="s">
        <v>29</v>
      </c>
      <c r="J357" t="s">
        <v>1072</v>
      </c>
      <c r="K357" s="16" t="s">
        <v>35</v>
      </c>
      <c r="L357" t="s">
        <v>35</v>
      </c>
    </row>
    <row r="358" spans="1:12" x14ac:dyDescent="0.25">
      <c r="B358" s="7" t="s">
        <v>850</v>
      </c>
      <c r="C358" t="s">
        <v>386</v>
      </c>
      <c r="D358" t="s">
        <v>386</v>
      </c>
      <c r="E358" t="s">
        <v>64</v>
      </c>
      <c r="F358" t="s">
        <v>35</v>
      </c>
      <c r="G358" t="s">
        <v>35</v>
      </c>
      <c r="H358" t="s">
        <v>94</v>
      </c>
      <c r="I358" t="s">
        <v>35</v>
      </c>
      <c r="J358" t="s">
        <v>35</v>
      </c>
      <c r="K358" s="16" t="s">
        <v>1083</v>
      </c>
      <c r="L358" t="s">
        <v>64</v>
      </c>
    </row>
    <row r="359" spans="1:12" x14ac:dyDescent="0.25">
      <c r="B359" s="66" t="s">
        <v>851</v>
      </c>
      <c r="C359" t="s">
        <v>1067</v>
      </c>
      <c r="D359" t="s">
        <v>1067</v>
      </c>
      <c r="E359" t="s">
        <v>29</v>
      </c>
      <c r="F359" t="s">
        <v>90</v>
      </c>
      <c r="G359" t="s">
        <v>35</v>
      </c>
      <c r="H359" t="s">
        <v>39</v>
      </c>
      <c r="I359" t="s">
        <v>35</v>
      </c>
      <c r="J359" t="s">
        <v>1067</v>
      </c>
      <c r="K359" s="16" t="s">
        <v>35</v>
      </c>
      <c r="L359" t="s">
        <v>1069</v>
      </c>
    </row>
    <row r="360" spans="1:12" x14ac:dyDescent="0.25">
      <c r="K360" s="16"/>
    </row>
    <row r="361" spans="1:12" x14ac:dyDescent="0.25">
      <c r="A361" t="s">
        <v>587</v>
      </c>
      <c r="B361" s="80" t="s">
        <v>588</v>
      </c>
      <c r="C361" t="s">
        <v>1067</v>
      </c>
      <c r="D361" t="s">
        <v>1067</v>
      </c>
      <c r="E361" t="s">
        <v>35</v>
      </c>
      <c r="F361" t="s">
        <v>35</v>
      </c>
      <c r="G361" t="s">
        <v>35</v>
      </c>
      <c r="H361" t="s">
        <v>91</v>
      </c>
      <c r="I361" t="s">
        <v>1119</v>
      </c>
      <c r="J361" t="s">
        <v>1067</v>
      </c>
      <c r="K361" s="16" t="s">
        <v>1120</v>
      </c>
      <c r="L361" t="s">
        <v>35</v>
      </c>
    </row>
    <row r="362" spans="1:12" x14ac:dyDescent="0.25">
      <c r="B362" s="80" t="s">
        <v>589</v>
      </c>
      <c r="C362" t="s">
        <v>386</v>
      </c>
      <c r="D362" t="s">
        <v>386</v>
      </c>
      <c r="E362" t="s">
        <v>35</v>
      </c>
      <c r="F362" t="s">
        <v>90</v>
      </c>
      <c r="G362" t="s">
        <v>35</v>
      </c>
      <c r="H362" t="s">
        <v>94</v>
      </c>
      <c r="I362" t="s">
        <v>35</v>
      </c>
      <c r="J362" t="s">
        <v>386</v>
      </c>
      <c r="K362" s="16" t="s">
        <v>1121</v>
      </c>
      <c r="L362" t="s">
        <v>1069</v>
      </c>
    </row>
  </sheetData>
  <sortState ref="B295:L306">
    <sortCondition ref="B295:B306"/>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318"/>
  <sheetViews>
    <sheetView tabSelected="1" zoomScale="53" zoomScaleNormal="40" workbookViewId="0">
      <selection activeCell="K134" sqref="K134"/>
    </sheetView>
  </sheetViews>
  <sheetFormatPr defaultRowHeight="15" x14ac:dyDescent="0.25"/>
  <cols>
    <col min="2" max="2" width="23.5703125" customWidth="1"/>
    <col min="3" max="3" width="11.7109375" style="28" customWidth="1"/>
    <col min="4" max="4" width="25.42578125" style="28" customWidth="1"/>
    <col min="5" max="5" width="14.5703125" style="28" customWidth="1"/>
    <col min="6" max="7" width="37.7109375" style="28" customWidth="1"/>
    <col min="8" max="8" width="35.85546875" style="72" customWidth="1"/>
    <col min="9" max="9" width="35.5703125" style="54" customWidth="1"/>
    <col min="10" max="10" width="20.28515625" style="85" customWidth="1"/>
  </cols>
  <sheetData>
    <row r="1" spans="2:21" x14ac:dyDescent="0.25">
      <c r="J1" s="103"/>
      <c r="K1" s="5"/>
      <c r="L1" s="5"/>
      <c r="M1" s="5"/>
      <c r="N1" s="5"/>
      <c r="O1" s="5"/>
      <c r="P1" s="5"/>
      <c r="Q1" s="5"/>
      <c r="R1" s="5"/>
      <c r="S1" s="5"/>
      <c r="T1" s="5"/>
      <c r="U1" s="5"/>
    </row>
    <row r="2" spans="2:21" x14ac:dyDescent="0.25">
      <c r="J2" s="103"/>
      <c r="K2" s="5"/>
      <c r="L2" s="5"/>
      <c r="M2" s="5"/>
      <c r="N2" s="5"/>
      <c r="O2" s="5"/>
      <c r="P2" s="5"/>
      <c r="Q2" s="5"/>
      <c r="R2" s="5"/>
      <c r="S2" s="5"/>
      <c r="T2" s="5"/>
      <c r="U2" s="5"/>
    </row>
    <row r="3" spans="2:21" x14ac:dyDescent="0.25">
      <c r="D3" s="28" t="s">
        <v>857</v>
      </c>
      <c r="E3" s="28" t="s">
        <v>817</v>
      </c>
      <c r="F3" s="28" t="s">
        <v>978</v>
      </c>
      <c r="G3" s="28" t="s">
        <v>1016</v>
      </c>
      <c r="H3" s="69" t="s">
        <v>343</v>
      </c>
      <c r="I3" s="54" t="s">
        <v>856</v>
      </c>
      <c r="J3" s="103" t="s">
        <v>818</v>
      </c>
      <c r="K3" s="5"/>
      <c r="L3" s="5"/>
      <c r="M3" s="5"/>
      <c r="N3" s="5"/>
      <c r="O3" s="5"/>
      <c r="P3" s="5"/>
      <c r="Q3" s="5"/>
      <c r="R3" s="5"/>
      <c r="S3" s="5"/>
      <c r="T3" s="5"/>
      <c r="U3" s="5"/>
    </row>
    <row r="4" spans="2:21" ht="60" x14ac:dyDescent="0.25">
      <c r="B4" s="54" t="s">
        <v>62</v>
      </c>
      <c r="C4" s="78" t="s">
        <v>63</v>
      </c>
      <c r="D4" s="28" t="s">
        <v>858</v>
      </c>
      <c r="E4" s="28" t="s">
        <v>819</v>
      </c>
      <c r="F4" s="52" t="s">
        <v>982</v>
      </c>
      <c r="G4" s="52" t="s">
        <v>822</v>
      </c>
      <c r="H4" s="72" t="s">
        <v>934</v>
      </c>
      <c r="I4" s="54" t="s">
        <v>182</v>
      </c>
      <c r="J4" s="103" t="s">
        <v>942</v>
      </c>
      <c r="K4" s="5"/>
      <c r="L4" s="5"/>
      <c r="M4" s="5"/>
      <c r="N4" s="5"/>
      <c r="O4" s="5"/>
      <c r="P4" s="5"/>
      <c r="Q4" s="5"/>
      <c r="R4" s="5"/>
      <c r="S4" s="5"/>
      <c r="T4" s="5"/>
      <c r="U4" s="5"/>
    </row>
    <row r="5" spans="2:21" ht="30" x14ac:dyDescent="0.25">
      <c r="C5" s="79" t="s">
        <v>73</v>
      </c>
      <c r="D5" s="28" t="s">
        <v>860</v>
      </c>
      <c r="E5" s="28" t="s">
        <v>819</v>
      </c>
      <c r="F5" s="52" t="s">
        <v>981</v>
      </c>
      <c r="G5" s="52" t="s">
        <v>822</v>
      </c>
      <c r="H5" s="73" t="s">
        <v>933</v>
      </c>
      <c r="I5" s="54" t="s">
        <v>182</v>
      </c>
      <c r="J5" s="103" t="s">
        <v>943</v>
      </c>
      <c r="K5" s="5"/>
      <c r="L5" s="5"/>
      <c r="M5" s="5"/>
      <c r="N5" s="5"/>
      <c r="O5" s="5"/>
      <c r="P5" s="5"/>
      <c r="Q5" s="5"/>
      <c r="R5" s="5"/>
      <c r="S5" s="5"/>
      <c r="T5" s="5"/>
      <c r="U5" s="5"/>
    </row>
    <row r="6" spans="2:21" ht="75" x14ac:dyDescent="0.25">
      <c r="C6" s="80" t="s">
        <v>74</v>
      </c>
      <c r="D6" s="28" t="s">
        <v>859</v>
      </c>
      <c r="E6" s="28" t="s">
        <v>819</v>
      </c>
      <c r="F6" s="55" t="s">
        <v>979</v>
      </c>
      <c r="G6" s="52" t="s">
        <v>1017</v>
      </c>
      <c r="H6" s="73" t="s">
        <v>935</v>
      </c>
      <c r="I6" s="54" t="s">
        <v>183</v>
      </c>
      <c r="J6" s="103" t="s">
        <v>944</v>
      </c>
      <c r="K6" s="5"/>
      <c r="L6" s="5"/>
      <c r="M6" s="5"/>
      <c r="N6" s="5"/>
      <c r="O6" s="5"/>
      <c r="P6" s="5"/>
      <c r="Q6" s="5"/>
      <c r="R6" s="5"/>
      <c r="S6" s="5"/>
      <c r="T6" s="5"/>
      <c r="U6" s="5"/>
    </row>
    <row r="7" spans="2:21" ht="75" x14ac:dyDescent="0.25">
      <c r="C7" s="80" t="s">
        <v>75</v>
      </c>
      <c r="D7" s="28" t="s">
        <v>859</v>
      </c>
      <c r="E7" s="28" t="s">
        <v>819</v>
      </c>
      <c r="F7" s="55" t="s">
        <v>980</v>
      </c>
      <c r="G7" s="55" t="s">
        <v>1018</v>
      </c>
      <c r="H7" s="72" t="s">
        <v>934</v>
      </c>
      <c r="I7" s="54" t="s">
        <v>183</v>
      </c>
      <c r="J7" s="103" t="s">
        <v>944</v>
      </c>
      <c r="K7" s="5"/>
      <c r="L7" s="5"/>
      <c r="M7" s="5"/>
      <c r="N7" s="5"/>
      <c r="O7" s="5"/>
      <c r="P7" s="5"/>
      <c r="Q7" s="5"/>
      <c r="R7" s="5"/>
      <c r="S7" s="5"/>
      <c r="T7" s="5"/>
      <c r="U7" s="5"/>
    </row>
    <row r="8" spans="2:21" ht="75" x14ac:dyDescent="0.25">
      <c r="C8" s="80" t="s">
        <v>76</v>
      </c>
      <c r="D8" s="28" t="s">
        <v>861</v>
      </c>
      <c r="E8" s="28" t="s">
        <v>820</v>
      </c>
      <c r="F8" s="52" t="s">
        <v>987</v>
      </c>
      <c r="G8" s="52" t="s">
        <v>1019</v>
      </c>
      <c r="H8" s="73" t="s">
        <v>936</v>
      </c>
      <c r="I8" s="54" t="s">
        <v>182</v>
      </c>
      <c r="J8" s="103" t="s">
        <v>911</v>
      </c>
      <c r="K8" s="5"/>
      <c r="L8" s="5"/>
      <c r="M8" s="5"/>
      <c r="N8" s="5"/>
      <c r="O8" s="5"/>
      <c r="P8" s="5"/>
      <c r="Q8" s="5"/>
      <c r="R8" s="5"/>
      <c r="S8" s="5"/>
      <c r="T8" s="5"/>
      <c r="U8" s="5"/>
    </row>
    <row r="9" spans="2:21" x14ac:dyDescent="0.25">
      <c r="C9" s="80" t="s">
        <v>77</v>
      </c>
      <c r="D9" s="28" t="s">
        <v>862</v>
      </c>
      <c r="E9" s="28" t="s">
        <v>820</v>
      </c>
      <c r="F9" s="52" t="s">
        <v>983</v>
      </c>
      <c r="G9" s="52" t="s">
        <v>822</v>
      </c>
      <c r="H9" s="73" t="s">
        <v>936</v>
      </c>
      <c r="I9" s="54" t="s">
        <v>182</v>
      </c>
      <c r="J9" s="103" t="s">
        <v>945</v>
      </c>
      <c r="K9" s="5"/>
      <c r="L9" s="5"/>
      <c r="M9" s="5"/>
      <c r="N9" s="5"/>
      <c r="O9" s="5"/>
      <c r="P9" s="5"/>
      <c r="Q9" s="5"/>
      <c r="R9" s="5"/>
      <c r="S9" s="5"/>
      <c r="T9" s="5"/>
      <c r="U9" s="5"/>
    </row>
    <row r="10" spans="2:21" x14ac:dyDescent="0.25">
      <c r="C10" s="81" t="s">
        <v>78</v>
      </c>
      <c r="D10" s="28" t="s">
        <v>909</v>
      </c>
      <c r="E10" s="28" t="s">
        <v>820</v>
      </c>
      <c r="F10" s="52" t="s">
        <v>984</v>
      </c>
      <c r="G10" s="52" t="s">
        <v>822</v>
      </c>
      <c r="H10" s="73" t="s">
        <v>936</v>
      </c>
      <c r="I10" s="54" t="s">
        <v>182</v>
      </c>
      <c r="J10" s="103" t="s">
        <v>946</v>
      </c>
      <c r="K10" s="5"/>
      <c r="L10" s="5"/>
      <c r="M10" s="5"/>
      <c r="N10" s="5"/>
      <c r="O10" s="5"/>
      <c r="P10" s="5"/>
      <c r="Q10" s="5"/>
      <c r="R10" s="5"/>
      <c r="S10" s="5"/>
      <c r="T10" s="5"/>
      <c r="U10" s="5"/>
    </row>
    <row r="11" spans="2:21" ht="75" x14ac:dyDescent="0.25">
      <c r="C11" s="80" t="s">
        <v>79</v>
      </c>
      <c r="D11" s="28" t="s">
        <v>863</v>
      </c>
      <c r="E11" s="28" t="s">
        <v>820</v>
      </c>
      <c r="F11" s="52" t="s">
        <v>983</v>
      </c>
      <c r="G11" s="52" t="s">
        <v>1020</v>
      </c>
      <c r="H11" s="73" t="s">
        <v>937</v>
      </c>
      <c r="I11" s="54" t="s">
        <v>183</v>
      </c>
      <c r="J11" s="103" t="s">
        <v>947</v>
      </c>
      <c r="K11" s="5"/>
      <c r="L11" s="5"/>
      <c r="M11" s="5"/>
      <c r="N11" s="5"/>
      <c r="O11" s="5"/>
      <c r="P11" s="5"/>
      <c r="Q11" s="5"/>
      <c r="R11" s="5"/>
      <c r="S11" s="5"/>
      <c r="T11" s="5"/>
      <c r="U11" s="5"/>
    </row>
    <row r="12" spans="2:21" ht="150" x14ac:dyDescent="0.25">
      <c r="C12" s="80" t="s">
        <v>80</v>
      </c>
      <c r="D12" s="28" t="s">
        <v>869</v>
      </c>
      <c r="E12" s="28" t="s">
        <v>820</v>
      </c>
      <c r="F12" s="70" t="s">
        <v>992</v>
      </c>
      <c r="G12" s="70" t="s">
        <v>1021</v>
      </c>
      <c r="H12" s="72" t="s">
        <v>934</v>
      </c>
      <c r="I12" s="54" t="s">
        <v>183</v>
      </c>
      <c r="J12" s="103" t="s">
        <v>823</v>
      </c>
      <c r="K12" s="5"/>
      <c r="L12" s="5"/>
      <c r="M12" s="5"/>
      <c r="N12" s="5"/>
      <c r="O12" s="5"/>
      <c r="P12" s="5"/>
      <c r="Q12" s="5"/>
      <c r="R12" s="5"/>
      <c r="S12" s="5"/>
      <c r="T12" s="5"/>
      <c r="U12" s="5"/>
    </row>
    <row r="13" spans="2:21" ht="75" x14ac:dyDescent="0.25">
      <c r="C13" s="80" t="s">
        <v>81</v>
      </c>
      <c r="D13" s="28" t="s">
        <v>864</v>
      </c>
      <c r="E13" s="28" t="s">
        <v>819</v>
      </c>
      <c r="F13" s="52" t="s">
        <v>989</v>
      </c>
      <c r="G13" s="52" t="s">
        <v>1022</v>
      </c>
      <c r="H13" s="72" t="s">
        <v>833</v>
      </c>
      <c r="I13" s="54" t="s">
        <v>183</v>
      </c>
      <c r="J13" s="103" t="s">
        <v>948</v>
      </c>
      <c r="K13" s="5"/>
      <c r="L13" s="5"/>
      <c r="M13" s="5"/>
      <c r="N13" s="5"/>
      <c r="O13" s="5"/>
      <c r="P13" s="5"/>
      <c r="Q13" s="5"/>
      <c r="R13" s="5"/>
      <c r="S13" s="5"/>
      <c r="T13" s="5"/>
      <c r="U13" s="5"/>
    </row>
    <row r="14" spans="2:21" x14ac:dyDescent="0.25">
      <c r="J14" s="103"/>
      <c r="K14" s="5"/>
      <c r="L14" s="5"/>
      <c r="M14" s="5"/>
      <c r="N14" s="5"/>
      <c r="O14" s="5"/>
      <c r="P14" s="5"/>
      <c r="Q14" s="5"/>
      <c r="R14" s="5"/>
      <c r="S14" s="5"/>
      <c r="T14" s="5"/>
      <c r="U14" s="5"/>
    </row>
    <row r="15" spans="2:21" ht="90" x14ac:dyDescent="0.25">
      <c r="B15" s="28" t="s">
        <v>105</v>
      </c>
      <c r="C15" s="80" t="s">
        <v>106</v>
      </c>
      <c r="D15" s="28" t="s">
        <v>864</v>
      </c>
      <c r="E15" s="28" t="s">
        <v>819</v>
      </c>
      <c r="F15" s="52" t="s">
        <v>990</v>
      </c>
      <c r="G15" s="52" t="s">
        <v>1024</v>
      </c>
      <c r="H15" s="72" t="s">
        <v>934</v>
      </c>
      <c r="I15" s="54" t="s">
        <v>183</v>
      </c>
      <c r="J15" s="103" t="s">
        <v>948</v>
      </c>
      <c r="K15" s="5"/>
      <c r="L15" s="5"/>
      <c r="M15" s="5"/>
      <c r="N15" s="5"/>
      <c r="O15" s="5"/>
      <c r="P15" s="5"/>
      <c r="Q15" s="5"/>
      <c r="R15" s="5"/>
      <c r="S15" s="5"/>
      <c r="T15" s="5"/>
      <c r="U15" s="5"/>
    </row>
    <row r="16" spans="2:21" ht="90" x14ac:dyDescent="0.25">
      <c r="C16" s="80" t="s">
        <v>107</v>
      </c>
      <c r="D16" s="28" t="s">
        <v>864</v>
      </c>
      <c r="E16" s="28" t="s">
        <v>819</v>
      </c>
      <c r="F16" s="52" t="s">
        <v>991</v>
      </c>
      <c r="G16" s="52" t="s">
        <v>1023</v>
      </c>
      <c r="H16" s="72" t="s">
        <v>833</v>
      </c>
      <c r="I16" s="54" t="s">
        <v>183</v>
      </c>
      <c r="J16" s="103" t="s">
        <v>948</v>
      </c>
      <c r="K16" s="5"/>
      <c r="L16" s="5"/>
      <c r="M16" s="5"/>
      <c r="N16" s="5"/>
      <c r="O16" s="5"/>
      <c r="P16" s="5"/>
      <c r="Q16" s="5"/>
      <c r="R16" s="5"/>
      <c r="S16" s="5"/>
      <c r="T16" s="5"/>
      <c r="U16" s="5"/>
    </row>
    <row r="17" spans="2:21" x14ac:dyDescent="0.25">
      <c r="C17" s="80"/>
      <c r="J17" s="103"/>
      <c r="K17" s="5"/>
      <c r="L17" s="5"/>
      <c r="M17" s="5"/>
      <c r="N17" s="5"/>
      <c r="O17" s="5"/>
      <c r="P17" s="5"/>
      <c r="Q17" s="5"/>
      <c r="R17" s="5"/>
      <c r="S17" s="5"/>
      <c r="T17" s="5"/>
      <c r="U17" s="5"/>
    </row>
    <row r="18" spans="2:21" ht="60" x14ac:dyDescent="0.25">
      <c r="B18" s="28" t="s">
        <v>380</v>
      </c>
      <c r="C18" s="28" t="s">
        <v>381</v>
      </c>
      <c r="D18" s="28" t="s">
        <v>865</v>
      </c>
      <c r="E18" s="28" t="s">
        <v>819</v>
      </c>
      <c r="F18" s="52" t="s">
        <v>985</v>
      </c>
      <c r="G18" s="52" t="s">
        <v>1025</v>
      </c>
      <c r="H18" s="72" t="s">
        <v>934</v>
      </c>
      <c r="I18" s="54" t="s">
        <v>182</v>
      </c>
      <c r="J18" s="103" t="s">
        <v>949</v>
      </c>
      <c r="K18" s="5"/>
      <c r="L18" s="5"/>
      <c r="M18" s="5"/>
      <c r="N18" s="5"/>
      <c r="O18" s="5"/>
      <c r="P18" s="5"/>
      <c r="Q18" s="5"/>
      <c r="R18" s="5"/>
      <c r="S18" s="5"/>
      <c r="T18" s="5"/>
      <c r="U18" s="5"/>
    </row>
    <row r="19" spans="2:21" x14ac:dyDescent="0.25">
      <c r="J19" s="103"/>
      <c r="K19" s="5"/>
      <c r="L19" s="5"/>
      <c r="M19" s="5"/>
      <c r="N19" s="5"/>
      <c r="O19" s="5"/>
      <c r="P19" s="5"/>
      <c r="Q19" s="5"/>
      <c r="R19" s="5"/>
      <c r="S19" s="5"/>
      <c r="T19" s="5"/>
      <c r="U19" s="5"/>
    </row>
    <row r="20" spans="2:21" ht="30" x14ac:dyDescent="0.25">
      <c r="B20" s="28" t="s">
        <v>62</v>
      </c>
      <c r="C20" s="80" t="s">
        <v>119</v>
      </c>
      <c r="D20" s="70" t="s">
        <v>866</v>
      </c>
      <c r="E20" s="28" t="s">
        <v>820</v>
      </c>
      <c r="G20" s="52" t="s">
        <v>1026</v>
      </c>
      <c r="H20" s="73" t="s">
        <v>933</v>
      </c>
      <c r="I20" s="54" t="s">
        <v>96</v>
      </c>
      <c r="J20" s="103" t="s">
        <v>821</v>
      </c>
      <c r="K20" s="5"/>
      <c r="L20" s="5"/>
      <c r="M20" s="5"/>
      <c r="N20" s="5"/>
      <c r="O20" s="5"/>
      <c r="P20" s="5"/>
      <c r="Q20" s="5"/>
      <c r="R20" s="5"/>
      <c r="S20" s="5"/>
      <c r="T20" s="5"/>
      <c r="U20" s="5"/>
    </row>
    <row r="21" spans="2:21" ht="45" x14ac:dyDescent="0.25">
      <c r="C21" s="80" t="s">
        <v>120</v>
      </c>
      <c r="D21" s="28" t="s">
        <v>96</v>
      </c>
      <c r="E21" s="28" t="s">
        <v>820</v>
      </c>
      <c r="F21" s="52" t="s">
        <v>983</v>
      </c>
      <c r="G21" s="52" t="s">
        <v>1027</v>
      </c>
      <c r="H21" s="73" t="s">
        <v>933</v>
      </c>
      <c r="I21" s="54" t="s">
        <v>96</v>
      </c>
      <c r="J21" s="103" t="s">
        <v>950</v>
      </c>
      <c r="K21" s="5"/>
      <c r="L21" s="5"/>
      <c r="M21" s="5"/>
      <c r="N21" s="5"/>
      <c r="O21" s="5"/>
      <c r="P21" s="5"/>
      <c r="Q21" s="5"/>
      <c r="R21" s="5"/>
      <c r="S21" s="5"/>
      <c r="T21" s="5"/>
      <c r="U21" s="5"/>
    </row>
    <row r="22" spans="2:21" ht="30" x14ac:dyDescent="0.25">
      <c r="C22" s="80" t="s">
        <v>123</v>
      </c>
      <c r="D22" s="28" t="s">
        <v>867</v>
      </c>
      <c r="E22" s="28" t="s">
        <v>820</v>
      </c>
      <c r="F22" s="52" t="s">
        <v>986</v>
      </c>
      <c r="G22" s="52" t="s">
        <v>822</v>
      </c>
      <c r="H22" s="28" t="s">
        <v>832</v>
      </c>
      <c r="I22" s="54" t="s">
        <v>183</v>
      </c>
      <c r="J22" s="103" t="s">
        <v>951</v>
      </c>
      <c r="K22" s="5"/>
      <c r="L22" s="5"/>
      <c r="M22" s="5"/>
      <c r="N22" s="5"/>
      <c r="O22" s="5"/>
      <c r="P22" s="5"/>
      <c r="Q22" s="5"/>
      <c r="R22" s="5"/>
      <c r="S22" s="5"/>
      <c r="T22" s="5"/>
      <c r="U22" s="5"/>
    </row>
    <row r="23" spans="2:21" ht="90" x14ac:dyDescent="0.25">
      <c r="C23" s="80" t="s">
        <v>124</v>
      </c>
      <c r="D23" s="28" t="s">
        <v>868</v>
      </c>
      <c r="E23" s="28" t="s">
        <v>819</v>
      </c>
      <c r="F23" s="52" t="s">
        <v>988</v>
      </c>
      <c r="G23" s="52" t="s">
        <v>1028</v>
      </c>
      <c r="H23" s="73" t="s">
        <v>940</v>
      </c>
      <c r="I23" s="54" t="s">
        <v>183</v>
      </c>
      <c r="J23" s="103" t="s">
        <v>897</v>
      </c>
      <c r="K23" s="5"/>
      <c r="L23" s="5"/>
      <c r="M23" s="5"/>
      <c r="N23" s="5"/>
      <c r="O23" s="5"/>
      <c r="P23" s="5"/>
      <c r="Q23" s="5"/>
      <c r="R23" s="5"/>
      <c r="S23" s="5"/>
      <c r="T23" s="5"/>
      <c r="U23" s="5"/>
    </row>
    <row r="24" spans="2:21" ht="150" x14ac:dyDescent="0.25">
      <c r="C24" s="80" t="s">
        <v>125</v>
      </c>
      <c r="D24" s="28" t="s">
        <v>869</v>
      </c>
      <c r="E24" s="28" t="s">
        <v>819</v>
      </c>
      <c r="F24" s="70" t="s">
        <v>993</v>
      </c>
      <c r="G24" s="70" t="s">
        <v>1029</v>
      </c>
      <c r="H24" s="72" t="s">
        <v>934</v>
      </c>
      <c r="I24" s="54" t="s">
        <v>183</v>
      </c>
      <c r="J24" s="103" t="s">
        <v>823</v>
      </c>
      <c r="K24" s="5"/>
      <c r="L24" s="5"/>
      <c r="M24" s="5"/>
      <c r="N24" s="5"/>
      <c r="O24" s="5"/>
      <c r="P24" s="5"/>
      <c r="Q24" s="5"/>
      <c r="R24" s="5"/>
      <c r="S24" s="5"/>
      <c r="T24" s="5"/>
      <c r="U24" s="5"/>
    </row>
    <row r="25" spans="2:21" ht="30" x14ac:dyDescent="0.25">
      <c r="C25" s="80" t="s">
        <v>126</v>
      </c>
      <c r="D25" s="28" t="s">
        <v>870</v>
      </c>
      <c r="E25" s="28" t="s">
        <v>820</v>
      </c>
      <c r="F25" s="52" t="s">
        <v>994</v>
      </c>
      <c r="G25" s="52" t="s">
        <v>822</v>
      </c>
      <c r="H25" s="73" t="s">
        <v>936</v>
      </c>
      <c r="I25" s="54" t="s">
        <v>96</v>
      </c>
      <c r="J25" s="103" t="s">
        <v>824</v>
      </c>
      <c r="K25" s="5"/>
      <c r="L25" s="5"/>
      <c r="M25" s="5"/>
      <c r="N25" s="5"/>
      <c r="O25" s="5"/>
      <c r="P25" s="5"/>
      <c r="Q25" s="5"/>
      <c r="R25" s="5"/>
      <c r="S25" s="5"/>
      <c r="T25" s="5"/>
      <c r="U25" s="5"/>
    </row>
    <row r="26" spans="2:21" ht="30" x14ac:dyDescent="0.25">
      <c r="C26" s="79" t="s">
        <v>127</v>
      </c>
      <c r="D26" s="28" t="s">
        <v>871</v>
      </c>
      <c r="E26" s="28" t="s">
        <v>819</v>
      </c>
      <c r="F26" s="52" t="s">
        <v>995</v>
      </c>
      <c r="G26" s="52" t="s">
        <v>822</v>
      </c>
      <c r="H26" s="73" t="s">
        <v>936</v>
      </c>
      <c r="I26" s="54" t="s">
        <v>183</v>
      </c>
      <c r="J26" s="103" t="s">
        <v>952</v>
      </c>
      <c r="K26" s="5"/>
      <c r="L26" s="5"/>
      <c r="M26" s="5"/>
      <c r="N26" s="5"/>
      <c r="O26" s="5"/>
      <c r="P26" s="5"/>
      <c r="Q26" s="5"/>
      <c r="R26" s="5"/>
      <c r="S26" s="5"/>
      <c r="T26" s="5"/>
      <c r="U26" s="5"/>
    </row>
    <row r="27" spans="2:21" ht="30" x14ac:dyDescent="0.25">
      <c r="C27" s="80" t="s">
        <v>128</v>
      </c>
      <c r="D27" s="28" t="s">
        <v>871</v>
      </c>
      <c r="E27" s="28" t="s">
        <v>819</v>
      </c>
      <c r="F27" s="52" t="s">
        <v>996</v>
      </c>
      <c r="G27" s="52" t="s">
        <v>1030</v>
      </c>
      <c r="H27" s="73" t="s">
        <v>938</v>
      </c>
      <c r="I27" s="54" t="s">
        <v>183</v>
      </c>
      <c r="J27" s="103" t="s">
        <v>953</v>
      </c>
      <c r="K27" s="5"/>
      <c r="L27" s="5"/>
      <c r="M27" s="5"/>
      <c r="N27" s="5"/>
      <c r="O27" s="5"/>
      <c r="P27" s="5"/>
      <c r="Q27" s="5"/>
      <c r="R27" s="5"/>
      <c r="S27" s="5"/>
      <c r="T27" s="5"/>
      <c r="U27" s="5"/>
    </row>
    <row r="28" spans="2:21" ht="90" x14ac:dyDescent="0.25">
      <c r="C28" s="82" t="s">
        <v>129</v>
      </c>
      <c r="D28" s="28" t="s">
        <v>800</v>
      </c>
      <c r="E28" s="28" t="s">
        <v>820</v>
      </c>
      <c r="F28" s="52" t="s">
        <v>997</v>
      </c>
      <c r="G28" s="52" t="s">
        <v>1031</v>
      </c>
      <c r="H28" s="28" t="s">
        <v>939</v>
      </c>
      <c r="I28" s="54" t="s">
        <v>182</v>
      </c>
      <c r="J28" s="103" t="s">
        <v>899</v>
      </c>
      <c r="K28" s="5"/>
      <c r="L28" s="5"/>
      <c r="M28" s="5"/>
      <c r="N28" s="5"/>
      <c r="O28" s="5"/>
      <c r="P28" s="5"/>
      <c r="Q28" s="5"/>
      <c r="R28" s="5"/>
      <c r="S28" s="5"/>
      <c r="T28" s="5"/>
      <c r="U28" s="5"/>
    </row>
    <row r="29" spans="2:21" ht="105" x14ac:dyDescent="0.25">
      <c r="C29" s="80" t="s">
        <v>121</v>
      </c>
      <c r="D29" s="28" t="s">
        <v>872</v>
      </c>
      <c r="E29" s="28" t="s">
        <v>820</v>
      </c>
      <c r="F29" s="52" t="s">
        <v>983</v>
      </c>
      <c r="G29" s="52" t="s">
        <v>1032</v>
      </c>
      <c r="H29" s="28" t="s">
        <v>939</v>
      </c>
      <c r="I29" s="54" t="s">
        <v>182</v>
      </c>
      <c r="J29" s="103" t="s">
        <v>825</v>
      </c>
      <c r="K29" s="5"/>
      <c r="L29" s="5"/>
      <c r="M29" s="5"/>
      <c r="N29" s="5"/>
      <c r="O29" s="5"/>
      <c r="P29" s="5"/>
      <c r="Q29" s="5"/>
      <c r="R29" s="5"/>
      <c r="S29" s="5"/>
      <c r="T29" s="5"/>
      <c r="U29" s="5"/>
    </row>
    <row r="30" spans="2:21" ht="90" x14ac:dyDescent="0.25">
      <c r="C30" s="80" t="s">
        <v>122</v>
      </c>
      <c r="D30" s="28" t="s">
        <v>873</v>
      </c>
      <c r="E30" s="28" t="s">
        <v>820</v>
      </c>
      <c r="F30" s="52" t="s">
        <v>998</v>
      </c>
      <c r="G30" s="52" t="s">
        <v>1033</v>
      </c>
      <c r="H30" s="28" t="s">
        <v>939</v>
      </c>
      <c r="I30" s="54" t="s">
        <v>183</v>
      </c>
      <c r="J30" s="103" t="s">
        <v>826</v>
      </c>
      <c r="K30" s="5"/>
      <c r="L30" s="5"/>
      <c r="M30" s="5"/>
      <c r="N30" s="5"/>
      <c r="O30" s="5"/>
      <c r="P30" s="5"/>
      <c r="Q30" s="5"/>
      <c r="R30" s="5"/>
      <c r="S30" s="5"/>
      <c r="T30" s="5"/>
      <c r="U30" s="5"/>
    </row>
    <row r="31" spans="2:21" x14ac:dyDescent="0.25">
      <c r="H31" s="28"/>
      <c r="J31" s="103"/>
      <c r="K31" s="5"/>
      <c r="L31" s="5"/>
      <c r="M31" s="5"/>
      <c r="N31" s="5"/>
      <c r="O31" s="5"/>
      <c r="P31" s="5"/>
      <c r="Q31" s="5"/>
      <c r="R31" s="5"/>
      <c r="S31" s="5"/>
      <c r="T31" s="5"/>
      <c r="U31" s="5"/>
    </row>
    <row r="32" spans="2:21" x14ac:dyDescent="0.25">
      <c r="B32" s="28" t="s">
        <v>185</v>
      </c>
      <c r="C32" s="80" t="s">
        <v>186</v>
      </c>
      <c r="D32" s="28" t="s">
        <v>874</v>
      </c>
      <c r="E32" s="28" t="s">
        <v>820</v>
      </c>
      <c r="F32" s="52" t="s">
        <v>983</v>
      </c>
      <c r="G32" s="52" t="s">
        <v>822</v>
      </c>
      <c r="H32" s="28" t="s">
        <v>939</v>
      </c>
      <c r="I32" s="54" t="s">
        <v>182</v>
      </c>
      <c r="J32" s="103" t="s">
        <v>954</v>
      </c>
      <c r="K32" s="5"/>
      <c r="L32" s="5"/>
      <c r="M32" s="5"/>
      <c r="N32" s="5"/>
      <c r="O32" s="5"/>
      <c r="P32" s="5"/>
      <c r="Q32" s="5"/>
      <c r="R32" s="5"/>
      <c r="S32" s="5"/>
      <c r="T32" s="5"/>
      <c r="U32" s="5"/>
    </row>
    <row r="33" spans="3:40" ht="60" x14ac:dyDescent="0.25">
      <c r="C33" s="80" t="s">
        <v>191</v>
      </c>
      <c r="D33" s="28" t="s">
        <v>364</v>
      </c>
      <c r="E33" s="28" t="s">
        <v>819</v>
      </c>
      <c r="F33" s="52" t="s">
        <v>999</v>
      </c>
      <c r="G33" s="71" t="s">
        <v>1050</v>
      </c>
      <c r="H33" s="28" t="s">
        <v>827</v>
      </c>
      <c r="I33" s="54" t="s">
        <v>183</v>
      </c>
      <c r="J33" s="103" t="s">
        <v>955</v>
      </c>
      <c r="K33" s="5"/>
      <c r="L33" s="5"/>
      <c r="M33" s="5"/>
      <c r="N33" s="5"/>
      <c r="O33" s="5"/>
      <c r="P33" s="5"/>
      <c r="Q33" s="5"/>
      <c r="R33" s="5"/>
      <c r="S33" s="5"/>
      <c r="T33" s="5"/>
      <c r="U33" s="5"/>
    </row>
    <row r="34" spans="3:40" ht="45" x14ac:dyDescent="0.25">
      <c r="C34" s="80" t="s">
        <v>199</v>
      </c>
      <c r="D34" s="28" t="s">
        <v>875</v>
      </c>
      <c r="E34" s="28" t="s">
        <v>820</v>
      </c>
      <c r="F34" s="52" t="s">
        <v>1000</v>
      </c>
      <c r="G34" s="52" t="s">
        <v>1034</v>
      </c>
      <c r="H34" s="72" t="s">
        <v>941</v>
      </c>
      <c r="I34" s="54" t="s">
        <v>182</v>
      </c>
      <c r="J34" s="103" t="s">
        <v>956</v>
      </c>
      <c r="K34" s="5"/>
      <c r="L34" s="5"/>
      <c r="M34" s="5"/>
      <c r="N34" s="5"/>
      <c r="O34" s="5"/>
      <c r="P34" s="5"/>
      <c r="Q34" s="5"/>
      <c r="R34" s="5"/>
      <c r="S34" s="5"/>
      <c r="T34" s="5"/>
      <c r="U34" s="5"/>
    </row>
    <row r="35" spans="3:40" ht="60" x14ac:dyDescent="0.25">
      <c r="C35" s="80" t="s">
        <v>204</v>
      </c>
      <c r="D35" s="28" t="s">
        <v>917</v>
      </c>
      <c r="E35" s="28" t="s">
        <v>820</v>
      </c>
      <c r="F35" s="52"/>
      <c r="G35" s="52" t="s">
        <v>1035</v>
      </c>
      <c r="H35" s="73" t="s">
        <v>936</v>
      </c>
      <c r="I35" s="54" t="s">
        <v>40</v>
      </c>
      <c r="J35" s="103" t="s">
        <v>957</v>
      </c>
      <c r="K35" s="5"/>
      <c r="L35" s="5"/>
      <c r="M35" s="5"/>
      <c r="N35" s="5"/>
      <c r="O35" s="5"/>
      <c r="P35" s="5"/>
      <c r="Q35" s="5"/>
      <c r="R35" s="5"/>
      <c r="S35" s="5"/>
      <c r="T35" s="5"/>
      <c r="U35" s="5"/>
    </row>
    <row r="36" spans="3:40" ht="30" x14ac:dyDescent="0.25">
      <c r="C36" s="80" t="s">
        <v>210</v>
      </c>
      <c r="D36" s="28" t="s">
        <v>876</v>
      </c>
      <c r="E36" s="28" t="s">
        <v>828</v>
      </c>
      <c r="F36" s="52" t="s">
        <v>1001</v>
      </c>
      <c r="G36" s="52" t="s">
        <v>822</v>
      </c>
      <c r="H36" s="73" t="s">
        <v>935</v>
      </c>
      <c r="I36" s="54" t="s">
        <v>182</v>
      </c>
      <c r="J36" s="103" t="s">
        <v>958</v>
      </c>
      <c r="K36" s="5"/>
      <c r="L36" s="5"/>
      <c r="M36" s="5"/>
      <c r="N36" s="5"/>
      <c r="O36" s="5"/>
      <c r="P36" s="5"/>
      <c r="Q36" s="5"/>
      <c r="R36" s="5"/>
      <c r="S36" s="5"/>
      <c r="T36" s="5"/>
      <c r="U36" s="5"/>
    </row>
    <row r="37" spans="3:40" ht="60" x14ac:dyDescent="0.25">
      <c r="C37" s="80" t="s">
        <v>218</v>
      </c>
      <c r="D37" s="28" t="s">
        <v>877</v>
      </c>
      <c r="E37" s="28" t="s">
        <v>828</v>
      </c>
      <c r="F37" s="52" t="s">
        <v>1002</v>
      </c>
      <c r="G37" s="52" t="s">
        <v>1036</v>
      </c>
      <c r="H37" s="72" t="s">
        <v>940</v>
      </c>
      <c r="I37" s="54" t="s">
        <v>182</v>
      </c>
      <c r="J37" s="103" t="s">
        <v>1150</v>
      </c>
      <c r="K37" s="5"/>
      <c r="L37" s="5"/>
      <c r="M37" s="5"/>
      <c r="N37" s="5"/>
      <c r="O37" s="5"/>
      <c r="P37" s="5"/>
      <c r="Q37" s="5"/>
      <c r="R37" s="5"/>
      <c r="S37" s="5"/>
      <c r="T37" s="5"/>
      <c r="U37" s="5"/>
      <c r="AN37" t="s">
        <v>898</v>
      </c>
    </row>
    <row r="38" spans="3:40" x14ac:dyDescent="0.25">
      <c r="C38" s="80" t="s">
        <v>223</v>
      </c>
      <c r="D38" s="28" t="s">
        <v>878</v>
      </c>
      <c r="E38" s="28" t="s">
        <v>820</v>
      </c>
      <c r="F38" s="52" t="s">
        <v>983</v>
      </c>
      <c r="G38" s="52" t="s">
        <v>822</v>
      </c>
      <c r="H38" s="73" t="s">
        <v>936</v>
      </c>
      <c r="I38" s="54" t="s">
        <v>182</v>
      </c>
      <c r="J38" s="103" t="s">
        <v>829</v>
      </c>
      <c r="K38" s="5"/>
      <c r="L38" s="5"/>
      <c r="M38" s="5"/>
      <c r="N38" s="5"/>
      <c r="O38" s="5"/>
      <c r="P38" s="5"/>
      <c r="Q38" s="5"/>
      <c r="R38" s="5"/>
      <c r="S38" s="5"/>
      <c r="T38" s="5"/>
      <c r="U38" s="5"/>
    </row>
    <row r="39" spans="3:40" ht="180" x14ac:dyDescent="0.25">
      <c r="C39" s="80" t="s">
        <v>231</v>
      </c>
      <c r="D39" s="28" t="s">
        <v>879</v>
      </c>
      <c r="E39" s="28" t="s">
        <v>819</v>
      </c>
      <c r="F39" s="52" t="s">
        <v>1003</v>
      </c>
      <c r="G39" s="52" t="s">
        <v>822</v>
      </c>
      <c r="H39" s="72" t="s">
        <v>940</v>
      </c>
      <c r="I39" s="54" t="s">
        <v>183</v>
      </c>
      <c r="J39" s="103" t="s">
        <v>959</v>
      </c>
      <c r="K39" s="5"/>
      <c r="L39" s="5"/>
      <c r="M39" s="5"/>
      <c r="N39" s="5"/>
      <c r="O39" s="5"/>
      <c r="P39" s="5"/>
      <c r="Q39" s="5"/>
      <c r="R39" s="5"/>
      <c r="S39" s="5"/>
      <c r="T39" s="5"/>
      <c r="U39" s="5"/>
    </row>
    <row r="40" spans="3:40" s="74" customFormat="1" ht="90" x14ac:dyDescent="0.25">
      <c r="C40" s="83" t="s">
        <v>237</v>
      </c>
      <c r="D40" s="75" t="s">
        <v>880</v>
      </c>
      <c r="E40" s="75" t="s">
        <v>828</v>
      </c>
      <c r="F40" s="76" t="s">
        <v>830</v>
      </c>
      <c r="G40" s="76" t="s">
        <v>1037</v>
      </c>
      <c r="H40" s="75" t="s">
        <v>939</v>
      </c>
      <c r="I40" s="77" t="s">
        <v>182</v>
      </c>
      <c r="J40" s="103" t="s">
        <v>831</v>
      </c>
      <c r="K40" s="5"/>
      <c r="L40" s="5"/>
      <c r="M40" s="5"/>
      <c r="N40" s="5"/>
      <c r="O40" s="5"/>
      <c r="P40" s="5"/>
      <c r="Q40" s="5"/>
      <c r="R40" s="5"/>
      <c r="S40" s="5"/>
      <c r="T40" s="5"/>
      <c r="U40" s="5"/>
    </row>
    <row r="41" spans="3:40" ht="30" x14ac:dyDescent="0.25">
      <c r="C41" s="80" t="s">
        <v>242</v>
      </c>
      <c r="D41" s="52" t="s">
        <v>366</v>
      </c>
      <c r="E41" s="28" t="s">
        <v>820</v>
      </c>
      <c r="F41" s="52" t="s">
        <v>983</v>
      </c>
      <c r="G41" s="52" t="s">
        <v>1038</v>
      </c>
      <c r="H41" s="28" t="s">
        <v>939</v>
      </c>
      <c r="I41" s="54" t="s">
        <v>182</v>
      </c>
      <c r="J41" s="103" t="s">
        <v>900</v>
      </c>
      <c r="K41" s="5"/>
      <c r="L41" s="5"/>
      <c r="M41" s="5"/>
      <c r="N41" s="5"/>
      <c r="O41" s="5"/>
      <c r="P41" s="5"/>
      <c r="Q41" s="5"/>
      <c r="R41" s="5"/>
      <c r="S41" s="5"/>
      <c r="T41" s="5"/>
      <c r="U41" s="5"/>
    </row>
    <row r="42" spans="3:40" ht="45" x14ac:dyDescent="0.25">
      <c r="C42" s="80" t="s">
        <v>248</v>
      </c>
      <c r="D42" s="28" t="s">
        <v>883</v>
      </c>
      <c r="E42" s="28" t="s">
        <v>820</v>
      </c>
      <c r="F42" s="52" t="s">
        <v>1008</v>
      </c>
      <c r="G42" s="52" t="s">
        <v>822</v>
      </c>
      <c r="H42" s="73" t="s">
        <v>936</v>
      </c>
      <c r="I42" s="54" t="s">
        <v>183</v>
      </c>
      <c r="J42" s="103" t="s">
        <v>1151</v>
      </c>
      <c r="K42" s="5"/>
      <c r="L42" s="5"/>
      <c r="M42" s="5"/>
      <c r="N42" s="5"/>
      <c r="O42" s="5"/>
      <c r="P42" s="5"/>
      <c r="Q42" s="5"/>
      <c r="R42" s="5"/>
      <c r="S42" s="5"/>
      <c r="T42" s="5"/>
      <c r="U42" s="5"/>
    </row>
    <row r="43" spans="3:40" ht="45" x14ac:dyDescent="0.25">
      <c r="C43" s="80" t="s">
        <v>255</v>
      </c>
      <c r="D43" s="28" t="s">
        <v>364</v>
      </c>
      <c r="E43" s="28" t="s">
        <v>820</v>
      </c>
      <c r="F43" s="52" t="s">
        <v>1004</v>
      </c>
      <c r="G43" s="52" t="s">
        <v>822</v>
      </c>
      <c r="H43" s="72" t="s">
        <v>934</v>
      </c>
      <c r="I43" s="54" t="s">
        <v>182</v>
      </c>
      <c r="J43" s="103" t="s">
        <v>960</v>
      </c>
      <c r="K43" s="5"/>
      <c r="L43" s="5"/>
      <c r="M43" s="5"/>
      <c r="N43" s="5"/>
      <c r="O43" s="5"/>
      <c r="P43" s="5"/>
      <c r="Q43" s="5"/>
      <c r="R43" s="5"/>
      <c r="S43" s="5"/>
      <c r="T43" s="5"/>
      <c r="U43" s="5"/>
    </row>
    <row r="44" spans="3:40" ht="45" x14ac:dyDescent="0.25">
      <c r="C44" s="80" t="s">
        <v>260</v>
      </c>
      <c r="D44" s="28" t="s">
        <v>881</v>
      </c>
      <c r="E44" s="28" t="s">
        <v>819</v>
      </c>
      <c r="F44" s="52" t="s">
        <v>834</v>
      </c>
      <c r="G44" s="52" t="s">
        <v>822</v>
      </c>
      <c r="H44" s="72" t="s">
        <v>344</v>
      </c>
      <c r="I44" s="54" t="s">
        <v>182</v>
      </c>
      <c r="J44" s="103" t="s">
        <v>835</v>
      </c>
      <c r="K44" s="5"/>
      <c r="L44" s="5"/>
      <c r="M44" s="5"/>
      <c r="N44" s="5"/>
      <c r="O44" s="5"/>
      <c r="P44" s="5"/>
      <c r="Q44" s="5"/>
      <c r="R44" s="5"/>
      <c r="S44" s="5"/>
      <c r="T44" s="5"/>
      <c r="U44" s="5"/>
    </row>
    <row r="45" spans="3:40" ht="90" x14ac:dyDescent="0.25">
      <c r="C45" s="84" t="s">
        <v>836</v>
      </c>
      <c r="D45" s="52" t="s">
        <v>882</v>
      </c>
      <c r="E45" s="28" t="s">
        <v>820</v>
      </c>
      <c r="F45" s="52" t="s">
        <v>1005</v>
      </c>
      <c r="G45" s="52" t="s">
        <v>1039</v>
      </c>
      <c r="H45" s="28" t="s">
        <v>939</v>
      </c>
      <c r="I45" s="54" t="s">
        <v>183</v>
      </c>
      <c r="J45" s="103" t="s">
        <v>964</v>
      </c>
      <c r="K45" s="5"/>
      <c r="L45" s="5"/>
      <c r="M45" s="5"/>
      <c r="N45" s="5"/>
      <c r="O45" s="5"/>
      <c r="P45" s="5"/>
      <c r="Q45" s="5"/>
      <c r="R45" s="5"/>
      <c r="S45" s="5"/>
      <c r="T45" s="5"/>
      <c r="U45" s="5"/>
    </row>
    <row r="46" spans="3:40" ht="60" x14ac:dyDescent="0.25">
      <c r="C46" s="80" t="s">
        <v>274</v>
      </c>
      <c r="D46" s="52" t="s">
        <v>882</v>
      </c>
      <c r="E46" s="28" t="s">
        <v>820</v>
      </c>
      <c r="F46" s="52" t="s">
        <v>1006</v>
      </c>
      <c r="G46" s="52" t="s">
        <v>1040</v>
      </c>
      <c r="H46" s="28" t="s">
        <v>939</v>
      </c>
      <c r="I46" s="54" t="s">
        <v>183</v>
      </c>
      <c r="J46" s="103" t="s">
        <v>965</v>
      </c>
      <c r="K46" s="5"/>
      <c r="L46" s="5"/>
      <c r="M46" s="5"/>
      <c r="N46" s="5"/>
      <c r="O46" s="5"/>
      <c r="P46" s="5"/>
      <c r="Q46" s="5"/>
      <c r="R46" s="5"/>
      <c r="S46" s="5"/>
      <c r="T46" s="5"/>
      <c r="U46" s="5"/>
    </row>
    <row r="47" spans="3:40" ht="45" x14ac:dyDescent="0.25">
      <c r="C47" s="80" t="s">
        <v>278</v>
      </c>
      <c r="D47" s="28" t="s">
        <v>883</v>
      </c>
      <c r="E47" s="28" t="s">
        <v>820</v>
      </c>
      <c r="F47" s="52" t="s">
        <v>1009</v>
      </c>
      <c r="G47" s="52" t="s">
        <v>822</v>
      </c>
      <c r="H47" s="28" t="s">
        <v>939</v>
      </c>
      <c r="I47" s="54" t="s">
        <v>183</v>
      </c>
      <c r="J47" s="103" t="s">
        <v>1151</v>
      </c>
      <c r="K47" s="5"/>
      <c r="L47" s="5"/>
      <c r="M47" s="5"/>
      <c r="N47" s="5"/>
      <c r="O47" s="5"/>
      <c r="P47" s="5"/>
      <c r="Q47" s="5"/>
      <c r="R47" s="5"/>
      <c r="S47" s="5"/>
      <c r="T47" s="5"/>
      <c r="U47" s="5"/>
    </row>
    <row r="48" spans="3:40" ht="105" x14ac:dyDescent="0.25">
      <c r="C48" s="80" t="s">
        <v>283</v>
      </c>
      <c r="D48" s="52" t="s">
        <v>374</v>
      </c>
      <c r="E48" s="28" t="s">
        <v>819</v>
      </c>
      <c r="F48" s="52" t="s">
        <v>837</v>
      </c>
      <c r="G48" s="52" t="s">
        <v>1038</v>
      </c>
      <c r="H48" s="72" t="s">
        <v>940</v>
      </c>
      <c r="I48" s="54" t="s">
        <v>183</v>
      </c>
      <c r="J48" s="103" t="s">
        <v>1152</v>
      </c>
      <c r="K48" s="5"/>
      <c r="L48" s="5"/>
      <c r="M48" s="5"/>
      <c r="N48" s="5"/>
      <c r="O48" s="5"/>
      <c r="P48" s="5"/>
      <c r="Q48" s="5"/>
      <c r="R48" s="5"/>
      <c r="S48" s="5"/>
      <c r="T48" s="5"/>
      <c r="U48" s="5"/>
    </row>
    <row r="49" spans="2:21" ht="60" x14ac:dyDescent="0.25">
      <c r="C49" s="80" t="s">
        <v>290</v>
      </c>
      <c r="D49" s="52" t="s">
        <v>884</v>
      </c>
      <c r="E49" s="28" t="s">
        <v>820</v>
      </c>
      <c r="F49" s="52" t="s">
        <v>1010</v>
      </c>
      <c r="G49" s="52" t="s">
        <v>822</v>
      </c>
      <c r="H49" s="72" t="s">
        <v>436</v>
      </c>
      <c r="I49" s="54" t="s">
        <v>182</v>
      </c>
      <c r="J49" s="103" t="s">
        <v>961</v>
      </c>
      <c r="K49" s="5"/>
      <c r="L49" s="5"/>
      <c r="M49" s="5"/>
      <c r="N49" s="5"/>
      <c r="O49" s="5"/>
      <c r="P49" s="5"/>
      <c r="Q49" s="5"/>
      <c r="R49" s="5"/>
      <c r="S49" s="5"/>
      <c r="T49" s="5"/>
      <c r="U49" s="5"/>
    </row>
    <row r="50" spans="2:21" ht="45" x14ac:dyDescent="0.25">
      <c r="C50" s="80" t="s">
        <v>296</v>
      </c>
      <c r="D50" s="52" t="s">
        <v>876</v>
      </c>
      <c r="E50" s="28" t="s">
        <v>820</v>
      </c>
      <c r="F50" s="52" t="s">
        <v>1011</v>
      </c>
      <c r="G50" s="52" t="s">
        <v>822</v>
      </c>
      <c r="H50" s="28" t="s">
        <v>939</v>
      </c>
      <c r="I50" s="54" t="s">
        <v>183</v>
      </c>
      <c r="J50" s="103" t="s">
        <v>962</v>
      </c>
      <c r="K50" s="5"/>
      <c r="L50" s="5"/>
      <c r="M50" s="5"/>
      <c r="N50" s="5"/>
      <c r="O50" s="5"/>
      <c r="P50" s="5"/>
      <c r="Q50" s="5"/>
      <c r="R50" s="5"/>
      <c r="S50" s="5"/>
      <c r="T50" s="5"/>
      <c r="U50" s="5"/>
    </row>
    <row r="51" spans="2:21" ht="30" x14ac:dyDescent="0.25">
      <c r="C51" s="80" t="s">
        <v>300</v>
      </c>
      <c r="D51" s="52" t="s">
        <v>882</v>
      </c>
      <c r="E51" s="28" t="s">
        <v>820</v>
      </c>
      <c r="F51" s="52" t="s">
        <v>1007</v>
      </c>
      <c r="G51" s="52" t="s">
        <v>822</v>
      </c>
      <c r="H51" s="72" t="s">
        <v>437</v>
      </c>
      <c r="I51" s="54" t="s">
        <v>182</v>
      </c>
      <c r="J51" s="103" t="s">
        <v>963</v>
      </c>
      <c r="K51" s="5"/>
      <c r="L51" s="5"/>
      <c r="M51" s="5"/>
      <c r="N51" s="5"/>
      <c r="O51" s="5"/>
      <c r="P51" s="5"/>
      <c r="Q51" s="5"/>
      <c r="R51" s="5"/>
      <c r="S51" s="5"/>
      <c r="T51" s="5"/>
      <c r="U51" s="5"/>
    </row>
    <row r="52" spans="2:21" x14ac:dyDescent="0.25">
      <c r="C52" s="80" t="s">
        <v>302</v>
      </c>
      <c r="D52" s="52" t="s">
        <v>878</v>
      </c>
      <c r="E52" s="28" t="s">
        <v>820</v>
      </c>
      <c r="F52" s="52" t="s">
        <v>983</v>
      </c>
      <c r="G52" s="52" t="s">
        <v>822</v>
      </c>
      <c r="H52" s="72" t="s">
        <v>833</v>
      </c>
      <c r="I52" s="54" t="s">
        <v>183</v>
      </c>
      <c r="J52" s="103" t="s">
        <v>829</v>
      </c>
      <c r="K52" s="5"/>
      <c r="L52" s="5"/>
      <c r="M52" s="5"/>
      <c r="N52" s="5"/>
      <c r="O52" s="5"/>
      <c r="P52" s="5"/>
      <c r="Q52" s="5"/>
      <c r="R52" s="5"/>
      <c r="S52" s="5"/>
      <c r="T52" s="5"/>
      <c r="U52" s="5"/>
    </row>
    <row r="53" spans="2:21" ht="60" x14ac:dyDescent="0.25">
      <c r="C53" s="80" t="s">
        <v>307</v>
      </c>
      <c r="D53" s="52" t="s">
        <v>877</v>
      </c>
      <c r="E53" s="28" t="s">
        <v>828</v>
      </c>
      <c r="F53" s="52" t="s">
        <v>1002</v>
      </c>
      <c r="G53" s="52" t="s">
        <v>1038</v>
      </c>
      <c r="H53" s="72" t="s">
        <v>934</v>
      </c>
      <c r="I53" s="54" t="s">
        <v>182</v>
      </c>
      <c r="J53" s="103" t="s">
        <v>1153</v>
      </c>
      <c r="K53" s="5"/>
      <c r="L53" s="5"/>
      <c r="M53" s="5"/>
      <c r="N53" s="5"/>
      <c r="O53" s="5"/>
      <c r="P53" s="5"/>
      <c r="Q53" s="5"/>
      <c r="R53" s="5"/>
      <c r="S53" s="5"/>
      <c r="T53" s="5"/>
      <c r="U53" s="5"/>
    </row>
    <row r="54" spans="2:21" ht="30" x14ac:dyDescent="0.25">
      <c r="C54" s="80" t="s">
        <v>312</v>
      </c>
      <c r="D54" s="52" t="s">
        <v>885</v>
      </c>
      <c r="E54" s="28" t="s">
        <v>820</v>
      </c>
      <c r="G54" s="52" t="s">
        <v>1038</v>
      </c>
      <c r="H54" s="73" t="s">
        <v>936</v>
      </c>
      <c r="I54" s="54" t="s">
        <v>182</v>
      </c>
      <c r="J54" s="103" t="s">
        <v>966</v>
      </c>
      <c r="K54" s="5"/>
      <c r="L54" s="5"/>
      <c r="M54" s="5"/>
      <c r="N54" s="5"/>
      <c r="O54" s="5"/>
      <c r="P54" s="5"/>
      <c r="Q54" s="5"/>
      <c r="R54" s="5"/>
      <c r="S54" s="5"/>
      <c r="T54" s="5"/>
      <c r="U54" s="5"/>
    </row>
    <row r="55" spans="2:21" ht="150" x14ac:dyDescent="0.25">
      <c r="C55" s="80" t="s">
        <v>317</v>
      </c>
      <c r="D55" s="52" t="s">
        <v>886</v>
      </c>
      <c r="E55" s="28" t="s">
        <v>820</v>
      </c>
      <c r="F55" s="52" t="s">
        <v>838</v>
      </c>
      <c r="G55" s="52" t="s">
        <v>1041</v>
      </c>
      <c r="H55" s="72" t="s">
        <v>934</v>
      </c>
      <c r="I55" s="54" t="s">
        <v>183</v>
      </c>
      <c r="J55" s="103" t="s">
        <v>967</v>
      </c>
      <c r="K55" s="5"/>
      <c r="L55" s="5"/>
      <c r="M55" s="5"/>
      <c r="N55" s="5"/>
      <c r="O55" s="5"/>
      <c r="P55" s="5"/>
      <c r="Q55" s="5"/>
      <c r="R55" s="5"/>
      <c r="S55" s="5"/>
      <c r="T55" s="5"/>
      <c r="U55" s="5"/>
    </row>
    <row r="56" spans="2:21" x14ac:dyDescent="0.25">
      <c r="C56" s="80"/>
      <c r="H56" s="19"/>
      <c r="J56" s="103"/>
      <c r="K56" s="5"/>
      <c r="L56" s="5"/>
      <c r="M56" s="5"/>
      <c r="N56" s="5"/>
      <c r="O56" s="5"/>
      <c r="P56" s="5"/>
      <c r="Q56" s="5"/>
      <c r="R56" s="5"/>
      <c r="S56" s="5"/>
      <c r="T56" s="5"/>
      <c r="U56" s="5"/>
    </row>
    <row r="57" spans="2:21" ht="45" x14ac:dyDescent="0.25">
      <c r="B57" s="28" t="s">
        <v>471</v>
      </c>
      <c r="C57" s="28" t="s">
        <v>472</v>
      </c>
      <c r="D57" s="52" t="s">
        <v>914</v>
      </c>
      <c r="E57" s="52" t="s">
        <v>820</v>
      </c>
      <c r="F57" s="52" t="s">
        <v>839</v>
      </c>
      <c r="G57" s="52" t="s">
        <v>1042</v>
      </c>
      <c r="H57" s="52" t="s">
        <v>940</v>
      </c>
      <c r="I57" s="54" t="s">
        <v>182</v>
      </c>
      <c r="J57" s="103" t="s">
        <v>968</v>
      </c>
      <c r="K57" s="5"/>
      <c r="L57" s="5"/>
      <c r="M57" s="5"/>
      <c r="N57" s="5"/>
      <c r="O57" s="5"/>
      <c r="P57" s="5"/>
      <c r="Q57" s="5"/>
      <c r="R57" s="5"/>
      <c r="S57" s="5"/>
      <c r="T57" s="5"/>
      <c r="U57" s="5"/>
    </row>
    <row r="58" spans="2:21" ht="150" x14ac:dyDescent="0.25">
      <c r="C58" s="28" t="s">
        <v>473</v>
      </c>
      <c r="D58" s="52" t="s">
        <v>1063</v>
      </c>
      <c r="E58" s="52" t="s">
        <v>819</v>
      </c>
      <c r="F58" s="52" t="s">
        <v>1111</v>
      </c>
      <c r="G58" s="52" t="s">
        <v>822</v>
      </c>
      <c r="H58" s="72" t="s">
        <v>940</v>
      </c>
      <c r="I58" s="54" t="s">
        <v>183</v>
      </c>
      <c r="J58" s="103" t="s">
        <v>1112</v>
      </c>
      <c r="K58" s="5"/>
      <c r="L58" s="5"/>
      <c r="M58" s="5"/>
      <c r="N58" s="5"/>
      <c r="O58" s="5"/>
      <c r="P58" s="5"/>
      <c r="Q58" s="5"/>
      <c r="R58" s="5"/>
      <c r="S58" s="5"/>
      <c r="T58" s="5"/>
      <c r="U58" s="5"/>
    </row>
    <row r="59" spans="2:21" ht="75" x14ac:dyDescent="0.25">
      <c r="C59" s="28" t="s">
        <v>474</v>
      </c>
      <c r="D59" s="52" t="s">
        <v>913</v>
      </c>
      <c r="E59" s="52" t="s">
        <v>820</v>
      </c>
      <c r="F59" s="52" t="s">
        <v>840</v>
      </c>
      <c r="G59" s="52" t="s">
        <v>822</v>
      </c>
      <c r="H59" s="28" t="s">
        <v>832</v>
      </c>
      <c r="I59" s="54" t="s">
        <v>182</v>
      </c>
      <c r="J59" s="103" t="s">
        <v>841</v>
      </c>
      <c r="K59" s="5"/>
      <c r="L59" s="5"/>
      <c r="M59" s="5"/>
      <c r="N59" s="5"/>
      <c r="O59" s="5"/>
      <c r="P59" s="5"/>
      <c r="Q59" s="5"/>
      <c r="R59" s="5"/>
      <c r="S59" s="5"/>
      <c r="T59" s="5"/>
      <c r="U59" s="5"/>
    </row>
    <row r="60" spans="2:21" ht="30" x14ac:dyDescent="0.25">
      <c r="C60" s="28" t="s">
        <v>475</v>
      </c>
      <c r="D60" s="52" t="s">
        <v>1096</v>
      </c>
      <c r="E60" s="52" t="s">
        <v>820</v>
      </c>
      <c r="F60" s="52" t="s">
        <v>1102</v>
      </c>
      <c r="G60" s="52" t="s">
        <v>822</v>
      </c>
      <c r="H60" s="72" t="s">
        <v>377</v>
      </c>
      <c r="I60" s="54" t="s">
        <v>183</v>
      </c>
      <c r="J60" s="103" t="s">
        <v>1093</v>
      </c>
      <c r="K60" s="5"/>
      <c r="L60" s="5"/>
      <c r="M60" s="5"/>
      <c r="N60" s="5"/>
      <c r="O60" s="5"/>
      <c r="P60" s="5"/>
      <c r="Q60" s="5"/>
      <c r="R60" s="5"/>
      <c r="S60" s="5"/>
      <c r="T60" s="5"/>
      <c r="U60" s="5"/>
    </row>
    <row r="61" spans="2:21" ht="30" x14ac:dyDescent="0.25">
      <c r="C61" s="28" t="s">
        <v>480</v>
      </c>
      <c r="D61" s="52" t="s">
        <v>1096</v>
      </c>
      <c r="E61" s="52" t="s">
        <v>820</v>
      </c>
      <c r="F61" s="52" t="s">
        <v>1102</v>
      </c>
      <c r="G61" s="52" t="s">
        <v>822</v>
      </c>
      <c r="H61" s="72" t="s">
        <v>940</v>
      </c>
      <c r="I61" s="54" t="s">
        <v>183</v>
      </c>
      <c r="J61" s="103" t="s">
        <v>1093</v>
      </c>
      <c r="K61" s="5"/>
      <c r="L61" s="5"/>
      <c r="M61" s="5"/>
      <c r="N61" s="5"/>
      <c r="O61" s="5"/>
      <c r="P61" s="5"/>
      <c r="Q61" s="5"/>
      <c r="R61" s="5"/>
      <c r="S61" s="5"/>
      <c r="T61" s="5"/>
      <c r="U61" s="5"/>
    </row>
    <row r="62" spans="2:21" ht="30" x14ac:dyDescent="0.25">
      <c r="C62" s="28" t="s">
        <v>482</v>
      </c>
      <c r="D62" s="52" t="s">
        <v>1096</v>
      </c>
      <c r="E62" s="52" t="s">
        <v>820</v>
      </c>
      <c r="F62" s="52" t="s">
        <v>1102</v>
      </c>
      <c r="G62" s="52" t="s">
        <v>822</v>
      </c>
      <c r="H62" s="72" t="s">
        <v>377</v>
      </c>
      <c r="I62" s="54" t="s">
        <v>183</v>
      </c>
      <c r="J62" s="103" t="s">
        <v>1093</v>
      </c>
      <c r="K62" s="5"/>
      <c r="L62" s="5"/>
      <c r="M62" s="5"/>
      <c r="N62" s="5"/>
      <c r="O62" s="5"/>
      <c r="P62" s="5"/>
      <c r="Q62" s="5"/>
      <c r="R62" s="5"/>
      <c r="S62" s="5"/>
      <c r="T62" s="5"/>
      <c r="U62" s="5"/>
    </row>
    <row r="63" spans="2:21" ht="30" x14ac:dyDescent="0.25">
      <c r="C63" s="28" t="s">
        <v>554</v>
      </c>
      <c r="D63" s="52" t="s">
        <v>1096</v>
      </c>
      <c r="E63" s="52" t="s">
        <v>820</v>
      </c>
      <c r="F63" s="52" t="s">
        <v>1102</v>
      </c>
      <c r="G63" s="52" t="s">
        <v>822</v>
      </c>
      <c r="H63" s="72" t="s">
        <v>934</v>
      </c>
      <c r="I63" s="54" t="s">
        <v>183</v>
      </c>
      <c r="J63" s="103" t="s">
        <v>1093</v>
      </c>
      <c r="K63" s="5"/>
      <c r="L63" s="5"/>
      <c r="M63" s="5"/>
      <c r="N63" s="5"/>
      <c r="O63" s="5"/>
      <c r="P63" s="5"/>
      <c r="Q63" s="5"/>
      <c r="R63" s="5"/>
      <c r="S63" s="5"/>
      <c r="T63" s="5"/>
      <c r="U63" s="5"/>
    </row>
    <row r="64" spans="2:21" ht="30" x14ac:dyDescent="0.25">
      <c r="C64" s="28" t="s">
        <v>484</v>
      </c>
      <c r="D64" s="52" t="s">
        <v>1096</v>
      </c>
      <c r="E64" s="52" t="s">
        <v>820</v>
      </c>
      <c r="F64" s="52" t="s">
        <v>1102</v>
      </c>
      <c r="G64" s="52" t="s">
        <v>822</v>
      </c>
      <c r="H64" s="72" t="s">
        <v>940</v>
      </c>
      <c r="I64" s="54" t="s">
        <v>183</v>
      </c>
      <c r="J64" s="103" t="s">
        <v>1093</v>
      </c>
      <c r="K64" s="5"/>
      <c r="L64" s="5"/>
      <c r="M64" s="5"/>
      <c r="N64" s="5"/>
      <c r="O64" s="5"/>
      <c r="P64" s="5"/>
      <c r="Q64" s="5"/>
      <c r="R64" s="5"/>
      <c r="S64" s="5"/>
      <c r="T64" s="5"/>
      <c r="U64" s="5"/>
    </row>
    <row r="65" spans="2:21" x14ac:dyDescent="0.25">
      <c r="C65" s="60">
        <v>1955.48</v>
      </c>
      <c r="D65" s="52" t="s">
        <v>1097</v>
      </c>
      <c r="E65" s="52" t="s">
        <v>820</v>
      </c>
      <c r="F65" s="52" t="s">
        <v>1095</v>
      </c>
      <c r="G65" s="52" t="s">
        <v>1043</v>
      </c>
      <c r="H65" s="72" t="s">
        <v>934</v>
      </c>
      <c r="I65" s="54" t="s">
        <v>182</v>
      </c>
      <c r="J65" s="103" t="s">
        <v>1094</v>
      </c>
      <c r="K65" s="5"/>
      <c r="L65" s="5"/>
      <c r="M65" s="5"/>
      <c r="N65" s="5"/>
      <c r="O65" s="5"/>
      <c r="P65" s="5"/>
      <c r="Q65" s="5"/>
      <c r="R65" s="5"/>
      <c r="S65" s="5"/>
      <c r="T65" s="5"/>
      <c r="U65" s="5"/>
    </row>
    <row r="66" spans="2:21" ht="90" x14ac:dyDescent="0.25">
      <c r="C66" s="28" t="s">
        <v>560</v>
      </c>
      <c r="D66" s="52" t="s">
        <v>1100</v>
      </c>
      <c r="E66" s="52" t="s">
        <v>820</v>
      </c>
      <c r="F66" s="52" t="s">
        <v>1098</v>
      </c>
      <c r="G66" s="52" t="s">
        <v>1044</v>
      </c>
      <c r="H66" s="72" t="s">
        <v>938</v>
      </c>
      <c r="I66" s="54" t="s">
        <v>182</v>
      </c>
      <c r="J66" s="103" t="s">
        <v>1099</v>
      </c>
      <c r="K66" s="5"/>
      <c r="L66" s="5"/>
      <c r="M66" s="5"/>
      <c r="N66" s="5"/>
      <c r="O66" s="5"/>
      <c r="P66" s="5"/>
      <c r="Q66" s="5"/>
      <c r="R66" s="5"/>
      <c r="S66" s="5"/>
      <c r="T66" s="5"/>
      <c r="U66" s="5"/>
    </row>
    <row r="67" spans="2:21" ht="30" x14ac:dyDescent="0.25">
      <c r="C67" s="28" t="s">
        <v>486</v>
      </c>
      <c r="D67" s="52" t="s">
        <v>1100</v>
      </c>
      <c r="E67" s="52" t="s">
        <v>820</v>
      </c>
      <c r="F67" s="52" t="s">
        <v>1098</v>
      </c>
      <c r="G67" s="52" t="s">
        <v>822</v>
      </c>
      <c r="H67" s="28" t="s">
        <v>832</v>
      </c>
      <c r="I67" s="54" t="s">
        <v>182</v>
      </c>
      <c r="J67" s="103" t="s">
        <v>1099</v>
      </c>
      <c r="K67" s="5"/>
      <c r="L67" s="5"/>
      <c r="M67" s="5"/>
      <c r="N67" s="5"/>
      <c r="O67" s="5"/>
      <c r="P67" s="5"/>
      <c r="Q67" s="5"/>
      <c r="R67" s="5"/>
      <c r="S67" s="5"/>
      <c r="T67" s="5"/>
      <c r="U67" s="5"/>
    </row>
    <row r="68" spans="2:21" ht="90" x14ac:dyDescent="0.25">
      <c r="C68" s="28" t="s">
        <v>489</v>
      </c>
      <c r="D68" s="52" t="s">
        <v>912</v>
      </c>
      <c r="E68" s="52" t="s">
        <v>820</v>
      </c>
      <c r="F68" s="52"/>
      <c r="G68" s="52" t="s">
        <v>1045</v>
      </c>
      <c r="H68" s="72" t="s">
        <v>833</v>
      </c>
      <c r="I68" s="54" t="s">
        <v>96</v>
      </c>
      <c r="J68" s="103" t="s">
        <v>969</v>
      </c>
      <c r="K68" s="5"/>
      <c r="L68" s="5"/>
      <c r="M68" s="5"/>
      <c r="N68" s="5"/>
      <c r="O68" s="5"/>
      <c r="P68" s="5"/>
      <c r="Q68" s="5"/>
      <c r="R68" s="5"/>
      <c r="S68" s="5"/>
      <c r="T68" s="5"/>
      <c r="U68" s="5"/>
    </row>
    <row r="69" spans="2:21" x14ac:dyDescent="0.25">
      <c r="C69" s="28" t="s">
        <v>491</v>
      </c>
      <c r="D69" s="52" t="s">
        <v>912</v>
      </c>
      <c r="E69" s="52" t="s">
        <v>820</v>
      </c>
      <c r="F69" s="52"/>
      <c r="G69" s="52" t="s">
        <v>822</v>
      </c>
      <c r="H69" s="72" t="s">
        <v>936</v>
      </c>
      <c r="I69" s="54" t="s">
        <v>96</v>
      </c>
      <c r="J69" s="103" t="s">
        <v>970</v>
      </c>
      <c r="K69" s="5"/>
      <c r="L69" s="5"/>
      <c r="M69" s="5"/>
      <c r="N69" s="5"/>
      <c r="O69" s="5"/>
      <c r="P69" s="5"/>
      <c r="Q69" s="5"/>
      <c r="R69" s="5"/>
      <c r="S69" s="5"/>
      <c r="T69" s="5"/>
      <c r="U69" s="5"/>
    </row>
    <row r="70" spans="2:21" x14ac:dyDescent="0.25">
      <c r="C70" s="28" t="s">
        <v>591</v>
      </c>
      <c r="D70" s="52" t="s">
        <v>1101</v>
      </c>
      <c r="E70" s="52" t="s">
        <v>820</v>
      </c>
      <c r="F70" s="52"/>
      <c r="G70" s="52" t="s">
        <v>822</v>
      </c>
      <c r="H70" s="72" t="s">
        <v>940</v>
      </c>
      <c r="I70" s="54" t="s">
        <v>96</v>
      </c>
      <c r="J70" s="103" t="s">
        <v>1104</v>
      </c>
      <c r="K70" s="5"/>
      <c r="L70" s="5"/>
      <c r="M70" s="5"/>
      <c r="N70" s="5"/>
      <c r="O70" s="5"/>
      <c r="P70" s="5"/>
      <c r="Q70" s="5"/>
      <c r="R70" s="5"/>
      <c r="S70" s="5"/>
      <c r="T70" s="5"/>
      <c r="U70" s="5"/>
    </row>
    <row r="71" spans="2:21" ht="45" x14ac:dyDescent="0.25">
      <c r="C71" s="28" t="s">
        <v>494</v>
      </c>
      <c r="D71" s="52"/>
      <c r="E71" s="52" t="s">
        <v>820</v>
      </c>
      <c r="F71" s="52" t="s">
        <v>1105</v>
      </c>
      <c r="G71" s="52" t="s">
        <v>822</v>
      </c>
      <c r="H71" s="73" t="s">
        <v>935</v>
      </c>
      <c r="I71" s="54" t="s">
        <v>183</v>
      </c>
      <c r="J71" s="103" t="s">
        <v>1103</v>
      </c>
      <c r="K71" s="5"/>
      <c r="L71" s="5"/>
      <c r="M71" s="5"/>
      <c r="N71" s="5"/>
      <c r="O71" s="5"/>
      <c r="P71" s="5"/>
      <c r="Q71" s="5"/>
      <c r="R71" s="5"/>
      <c r="S71" s="5"/>
      <c r="T71" s="5"/>
      <c r="U71" s="5"/>
    </row>
    <row r="72" spans="2:21" x14ac:dyDescent="0.25">
      <c r="H72" s="73"/>
      <c r="J72" s="103"/>
      <c r="K72" s="5"/>
      <c r="L72" s="5"/>
      <c r="M72" s="5"/>
      <c r="N72" s="5"/>
      <c r="O72" s="5"/>
      <c r="P72" s="5"/>
      <c r="Q72" s="5"/>
      <c r="R72" s="5"/>
      <c r="S72" s="5"/>
      <c r="T72" s="5"/>
      <c r="U72" s="5"/>
    </row>
    <row r="73" spans="2:21" x14ac:dyDescent="0.25">
      <c r="B73" s="28" t="s">
        <v>602</v>
      </c>
      <c r="C73" s="80" t="s">
        <v>608</v>
      </c>
      <c r="D73" s="62" t="s">
        <v>687</v>
      </c>
      <c r="E73" s="28" t="s">
        <v>820</v>
      </c>
      <c r="F73" s="52"/>
      <c r="G73" s="52" t="s">
        <v>822</v>
      </c>
      <c r="H73" s="72" t="s">
        <v>832</v>
      </c>
      <c r="I73" s="54" t="s">
        <v>96</v>
      </c>
      <c r="J73" s="103" t="s">
        <v>924</v>
      </c>
      <c r="K73" s="5"/>
      <c r="L73" s="5"/>
      <c r="M73" s="5"/>
      <c r="N73" s="5"/>
      <c r="O73" s="5"/>
      <c r="P73" s="5"/>
      <c r="Q73" s="5"/>
      <c r="R73" s="5"/>
      <c r="S73" s="5"/>
      <c r="T73" s="5"/>
      <c r="U73" s="5"/>
    </row>
    <row r="74" spans="2:21" ht="90" x14ac:dyDescent="0.25">
      <c r="C74" s="80" t="s">
        <v>609</v>
      </c>
      <c r="D74" s="52" t="s">
        <v>683</v>
      </c>
      <c r="E74" s="28" t="s">
        <v>820</v>
      </c>
      <c r="F74" s="52"/>
      <c r="G74" s="52" t="s">
        <v>1048</v>
      </c>
      <c r="H74" s="28" t="s">
        <v>939</v>
      </c>
      <c r="I74" s="54" t="s">
        <v>96</v>
      </c>
      <c r="J74" s="103" t="s">
        <v>925</v>
      </c>
      <c r="K74" s="5"/>
      <c r="L74" s="5"/>
      <c r="M74" s="5"/>
      <c r="N74" s="5"/>
      <c r="O74" s="5"/>
      <c r="P74" s="5"/>
      <c r="Q74" s="5"/>
      <c r="R74" s="5"/>
      <c r="S74" s="5"/>
      <c r="T74" s="5"/>
      <c r="U74" s="5"/>
    </row>
    <row r="75" spans="2:21" ht="60" x14ac:dyDescent="0.25">
      <c r="C75" s="80" t="s">
        <v>605</v>
      </c>
      <c r="D75" s="52" t="s">
        <v>901</v>
      </c>
      <c r="E75" s="28" t="s">
        <v>828</v>
      </c>
      <c r="F75" s="52" t="s">
        <v>1012</v>
      </c>
      <c r="G75" s="52" t="s">
        <v>822</v>
      </c>
      <c r="H75" s="72" t="s">
        <v>936</v>
      </c>
      <c r="I75" s="54" t="s">
        <v>183</v>
      </c>
      <c r="J75" s="103" t="s">
        <v>906</v>
      </c>
      <c r="K75" s="5"/>
      <c r="L75" s="5"/>
      <c r="M75" s="5"/>
      <c r="N75" s="5"/>
      <c r="O75" s="5"/>
      <c r="P75" s="5"/>
      <c r="Q75" s="5"/>
      <c r="R75" s="5"/>
      <c r="S75" s="5"/>
      <c r="T75" s="5"/>
      <c r="U75" s="5"/>
    </row>
    <row r="76" spans="2:21" ht="45" x14ac:dyDescent="0.25">
      <c r="C76" s="80" t="s">
        <v>610</v>
      </c>
      <c r="D76" s="52" t="s">
        <v>915</v>
      </c>
      <c r="E76" s="28" t="s">
        <v>828</v>
      </c>
      <c r="G76" s="52" t="s">
        <v>1047</v>
      </c>
      <c r="H76" s="72" t="s">
        <v>938</v>
      </c>
      <c r="I76" s="54" t="s">
        <v>96</v>
      </c>
      <c r="J76" s="103" t="s">
        <v>927</v>
      </c>
      <c r="K76" s="5"/>
      <c r="L76" s="5"/>
      <c r="M76" s="5"/>
      <c r="N76" s="5"/>
      <c r="O76" s="5"/>
      <c r="P76" s="5"/>
      <c r="Q76" s="5"/>
      <c r="R76" s="5"/>
      <c r="S76" s="5"/>
      <c r="T76" s="5"/>
      <c r="U76" s="5"/>
    </row>
    <row r="77" spans="2:21" x14ac:dyDescent="0.25">
      <c r="C77" s="80" t="s">
        <v>611</v>
      </c>
      <c r="D77" s="52" t="s">
        <v>690</v>
      </c>
      <c r="E77" s="28" t="s">
        <v>820</v>
      </c>
      <c r="G77" s="52" t="s">
        <v>822</v>
      </c>
      <c r="H77" s="18" t="s">
        <v>935</v>
      </c>
      <c r="I77" s="54" t="s">
        <v>96</v>
      </c>
      <c r="J77" s="103" t="s">
        <v>928</v>
      </c>
      <c r="K77" s="5"/>
      <c r="L77" s="5"/>
      <c r="M77" s="5"/>
      <c r="N77" s="5"/>
      <c r="O77" s="5"/>
      <c r="P77" s="5"/>
      <c r="Q77" s="5"/>
      <c r="R77" s="5"/>
      <c r="S77" s="5"/>
      <c r="T77" s="5"/>
      <c r="U77" s="5"/>
    </row>
    <row r="78" spans="2:21" x14ac:dyDescent="0.25">
      <c r="C78" s="80" t="s">
        <v>607</v>
      </c>
      <c r="D78" s="52" t="s">
        <v>686</v>
      </c>
      <c r="E78" s="28" t="s">
        <v>820</v>
      </c>
      <c r="F78" s="52"/>
      <c r="G78" s="52" t="s">
        <v>822</v>
      </c>
      <c r="H78" s="19" t="s">
        <v>679</v>
      </c>
      <c r="I78" s="54" t="s">
        <v>96</v>
      </c>
      <c r="J78" s="103" t="s">
        <v>923</v>
      </c>
      <c r="K78" s="5"/>
      <c r="L78" s="5"/>
      <c r="M78" s="5"/>
      <c r="N78" s="5"/>
      <c r="O78" s="5"/>
      <c r="P78" s="5"/>
      <c r="Q78" s="5"/>
      <c r="R78" s="5"/>
      <c r="S78" s="5"/>
      <c r="T78" s="5"/>
      <c r="U78" s="5"/>
    </row>
    <row r="79" spans="2:21" x14ac:dyDescent="0.25">
      <c r="C79" s="80" t="s">
        <v>606</v>
      </c>
      <c r="D79" s="52" t="s">
        <v>686</v>
      </c>
      <c r="E79" s="52" t="s">
        <v>820</v>
      </c>
      <c r="H79" s="72" t="s">
        <v>832</v>
      </c>
      <c r="I79" s="54" t="s">
        <v>96</v>
      </c>
      <c r="J79" s="103" t="s">
        <v>922</v>
      </c>
      <c r="K79" s="5"/>
      <c r="L79" s="5"/>
      <c r="M79" s="5"/>
      <c r="N79" s="5"/>
      <c r="O79" s="5"/>
      <c r="P79" s="5"/>
      <c r="Q79" s="5"/>
      <c r="R79" s="5"/>
      <c r="S79" s="5"/>
      <c r="T79" s="5"/>
      <c r="U79" s="5"/>
    </row>
    <row r="80" spans="2:21" ht="90" x14ac:dyDescent="0.25">
      <c r="C80" s="80" t="s">
        <v>612</v>
      </c>
      <c r="D80" s="52" t="s">
        <v>686</v>
      </c>
      <c r="E80" s="52" t="s">
        <v>820</v>
      </c>
      <c r="F80" s="52"/>
      <c r="G80" s="52" t="s">
        <v>1046</v>
      </c>
      <c r="H80" s="19" t="s">
        <v>692</v>
      </c>
      <c r="I80" s="54" t="s">
        <v>96</v>
      </c>
      <c r="J80" s="103" t="s">
        <v>929</v>
      </c>
      <c r="K80" s="5"/>
      <c r="L80" s="5"/>
      <c r="M80" s="5"/>
      <c r="N80" s="5"/>
      <c r="O80" s="5"/>
      <c r="P80" s="5"/>
      <c r="Q80" s="5"/>
      <c r="R80" s="5"/>
      <c r="S80" s="5"/>
      <c r="T80" s="5"/>
      <c r="U80" s="5"/>
    </row>
    <row r="81" spans="2:21" ht="30" x14ac:dyDescent="0.25">
      <c r="C81" s="80" t="s">
        <v>670</v>
      </c>
      <c r="D81" s="52" t="s">
        <v>682</v>
      </c>
      <c r="E81" s="28" t="s">
        <v>820</v>
      </c>
      <c r="F81" s="52" t="s">
        <v>1013</v>
      </c>
      <c r="G81" s="52" t="s">
        <v>1052</v>
      </c>
      <c r="H81" s="19" t="s">
        <v>940</v>
      </c>
      <c r="I81" s="54" t="s">
        <v>183</v>
      </c>
      <c r="J81" s="103" t="s">
        <v>930</v>
      </c>
      <c r="K81" s="5"/>
      <c r="L81" s="5"/>
      <c r="M81" s="5"/>
      <c r="N81" s="5"/>
      <c r="O81" s="5"/>
      <c r="P81" s="5"/>
      <c r="Q81" s="5"/>
      <c r="R81" s="5"/>
      <c r="S81" s="5"/>
      <c r="T81" s="5"/>
      <c r="U81" s="5"/>
    </row>
    <row r="82" spans="2:21" ht="30" x14ac:dyDescent="0.25">
      <c r="C82" s="80" t="s">
        <v>662</v>
      </c>
      <c r="D82" s="52" t="s">
        <v>684</v>
      </c>
      <c r="E82" s="28" t="s">
        <v>828</v>
      </c>
      <c r="F82" s="52"/>
      <c r="G82" s="52" t="s">
        <v>1049</v>
      </c>
      <c r="H82" s="28" t="s">
        <v>832</v>
      </c>
      <c r="I82" s="54" t="s">
        <v>96</v>
      </c>
      <c r="J82" s="103" t="s">
        <v>907</v>
      </c>
      <c r="K82" s="5"/>
      <c r="L82" s="5"/>
      <c r="M82" s="5"/>
      <c r="N82" s="5"/>
      <c r="O82" s="5"/>
      <c r="P82" s="5"/>
      <c r="Q82" s="5"/>
      <c r="R82" s="5"/>
      <c r="S82" s="5"/>
      <c r="T82" s="5"/>
      <c r="U82" s="5"/>
    </row>
    <row r="83" spans="2:21" ht="45" x14ac:dyDescent="0.25">
      <c r="C83" s="80" t="s">
        <v>666</v>
      </c>
      <c r="D83" s="52" t="s">
        <v>683</v>
      </c>
      <c r="E83" s="28" t="s">
        <v>820</v>
      </c>
      <c r="F83" s="52"/>
      <c r="G83" s="52" t="s">
        <v>1051</v>
      </c>
      <c r="H83" s="72" t="s">
        <v>832</v>
      </c>
      <c r="I83" s="54" t="s">
        <v>96</v>
      </c>
      <c r="J83" s="103" t="s">
        <v>926</v>
      </c>
      <c r="K83" s="5"/>
      <c r="L83" s="5"/>
      <c r="M83" s="5"/>
      <c r="N83" s="5"/>
      <c r="O83" s="5"/>
      <c r="P83" s="5"/>
      <c r="Q83" s="5"/>
      <c r="R83" s="5"/>
      <c r="S83" s="5"/>
      <c r="T83" s="5"/>
      <c r="U83" s="5"/>
    </row>
    <row r="84" spans="2:21" x14ac:dyDescent="0.25">
      <c r="C84" s="80" t="s">
        <v>604</v>
      </c>
      <c r="D84" s="52" t="s">
        <v>685</v>
      </c>
      <c r="E84" s="28" t="s">
        <v>820</v>
      </c>
      <c r="F84" s="52"/>
      <c r="G84" s="52" t="s">
        <v>822</v>
      </c>
      <c r="H84" s="72" t="s">
        <v>939</v>
      </c>
      <c r="I84" s="54" t="s">
        <v>96</v>
      </c>
      <c r="J84" s="103" t="s">
        <v>921</v>
      </c>
      <c r="K84" s="5"/>
      <c r="L84" s="5"/>
      <c r="M84" s="5"/>
      <c r="N84" s="5"/>
      <c r="O84" s="5"/>
      <c r="P84" s="5"/>
      <c r="Q84" s="5"/>
      <c r="R84" s="5"/>
      <c r="S84" s="5"/>
      <c r="T84" s="5"/>
      <c r="U84" s="5"/>
    </row>
    <row r="85" spans="2:21" x14ac:dyDescent="0.25">
      <c r="C85" s="80"/>
      <c r="H85" s="73"/>
      <c r="J85" s="103"/>
      <c r="K85" s="5"/>
      <c r="L85" s="5"/>
      <c r="M85" s="5"/>
      <c r="N85" s="5"/>
      <c r="O85" s="5"/>
      <c r="P85" s="5"/>
      <c r="Q85" s="5"/>
      <c r="R85" s="5"/>
      <c r="S85" s="5"/>
      <c r="T85" s="5"/>
      <c r="U85" s="5"/>
    </row>
    <row r="86" spans="2:21" x14ac:dyDescent="0.25">
      <c r="B86" s="28" t="s">
        <v>603</v>
      </c>
      <c r="C86" s="80" t="s">
        <v>695</v>
      </c>
      <c r="D86" s="52" t="s">
        <v>691</v>
      </c>
      <c r="E86" s="28" t="s">
        <v>820</v>
      </c>
      <c r="G86" s="52" t="s">
        <v>822</v>
      </c>
      <c r="H86" s="72" t="s">
        <v>940</v>
      </c>
      <c r="I86" s="54" t="s">
        <v>96</v>
      </c>
      <c r="J86" s="103" t="s">
        <v>894</v>
      </c>
      <c r="K86" s="5"/>
      <c r="L86" s="5"/>
      <c r="M86" s="5"/>
      <c r="N86" s="5"/>
      <c r="O86" s="5"/>
      <c r="P86" s="5"/>
      <c r="Q86" s="5"/>
      <c r="R86" s="5"/>
      <c r="S86" s="5"/>
      <c r="T86" s="5"/>
      <c r="U86" s="5"/>
    </row>
    <row r="87" spans="2:21" x14ac:dyDescent="0.25">
      <c r="C87" s="80" t="s">
        <v>699</v>
      </c>
      <c r="D87" s="52" t="s">
        <v>686</v>
      </c>
      <c r="E87" s="28" t="s">
        <v>820</v>
      </c>
      <c r="G87" s="52" t="s">
        <v>822</v>
      </c>
      <c r="H87" s="28" t="s">
        <v>832</v>
      </c>
      <c r="I87" s="54" t="s">
        <v>96</v>
      </c>
      <c r="J87" s="103" t="s">
        <v>896</v>
      </c>
      <c r="K87" s="5"/>
      <c r="L87" s="5"/>
      <c r="M87" s="5"/>
      <c r="N87" s="5"/>
      <c r="O87" s="5"/>
      <c r="P87" s="5"/>
      <c r="Q87" s="5"/>
      <c r="R87" s="5"/>
      <c r="S87" s="5"/>
      <c r="T87" s="5"/>
      <c r="U87" s="5"/>
    </row>
    <row r="88" spans="2:21" x14ac:dyDescent="0.25">
      <c r="C88" s="80" t="s">
        <v>705</v>
      </c>
      <c r="D88" s="52" t="s">
        <v>694</v>
      </c>
      <c r="E88" s="28" t="s">
        <v>820</v>
      </c>
      <c r="G88" s="28" t="s">
        <v>822</v>
      </c>
      <c r="H88" s="72" t="s">
        <v>940</v>
      </c>
      <c r="I88" s="54" t="s">
        <v>96</v>
      </c>
      <c r="J88" s="103" t="s">
        <v>895</v>
      </c>
      <c r="K88" s="5"/>
      <c r="L88" s="5"/>
      <c r="M88" s="5"/>
      <c r="N88" s="5"/>
      <c r="O88" s="5"/>
      <c r="P88" s="5"/>
      <c r="Q88" s="5"/>
      <c r="R88" s="5"/>
      <c r="S88" s="5"/>
      <c r="T88" s="5"/>
      <c r="U88" s="5"/>
    </row>
    <row r="89" spans="2:21" x14ac:dyDescent="0.25">
      <c r="C89" s="80" t="s">
        <v>707</v>
      </c>
      <c r="D89" s="52" t="s">
        <v>888</v>
      </c>
      <c r="E89" s="28" t="s">
        <v>820</v>
      </c>
      <c r="G89" s="28" t="s">
        <v>1059</v>
      </c>
      <c r="H89" s="72" t="s">
        <v>936</v>
      </c>
      <c r="I89" s="54" t="s">
        <v>96</v>
      </c>
      <c r="J89" s="103" t="s">
        <v>890</v>
      </c>
      <c r="K89" s="5"/>
      <c r="L89" s="5"/>
      <c r="M89" s="5"/>
      <c r="N89" s="5"/>
      <c r="O89" s="5"/>
      <c r="P89" s="5"/>
      <c r="Q89" s="5"/>
      <c r="R89" s="5"/>
      <c r="S89" s="5"/>
      <c r="T89" s="5"/>
      <c r="U89" s="5"/>
    </row>
    <row r="90" spans="2:21" x14ac:dyDescent="0.25">
      <c r="C90" s="80" t="s">
        <v>710</v>
      </c>
      <c r="D90" s="52" t="s">
        <v>686</v>
      </c>
      <c r="E90" s="28" t="s">
        <v>820</v>
      </c>
      <c r="G90" s="28" t="s">
        <v>822</v>
      </c>
      <c r="H90" s="72" t="s">
        <v>344</v>
      </c>
      <c r="I90" s="54" t="s">
        <v>96</v>
      </c>
      <c r="J90" s="103" t="s">
        <v>892</v>
      </c>
      <c r="K90" s="5"/>
      <c r="L90" s="5"/>
      <c r="M90" s="5"/>
      <c r="N90" s="5"/>
      <c r="O90" s="5"/>
      <c r="P90" s="5"/>
      <c r="Q90" s="5"/>
      <c r="R90" s="5"/>
      <c r="S90" s="5"/>
      <c r="T90" s="5"/>
      <c r="U90" s="5"/>
    </row>
    <row r="91" spans="2:21" ht="45" x14ac:dyDescent="0.25">
      <c r="C91" s="80" t="s">
        <v>712</v>
      </c>
      <c r="D91" s="28" t="s">
        <v>887</v>
      </c>
      <c r="E91" s="28" t="s">
        <v>820</v>
      </c>
      <c r="G91" s="52" t="s">
        <v>1058</v>
      </c>
      <c r="H91" s="72" t="s">
        <v>938</v>
      </c>
      <c r="I91" s="54" t="s">
        <v>182</v>
      </c>
      <c r="J91" s="103" t="s">
        <v>903</v>
      </c>
      <c r="K91" s="5"/>
      <c r="L91" s="5"/>
      <c r="M91" s="5"/>
      <c r="N91" s="5"/>
      <c r="O91" s="5"/>
      <c r="P91" s="5"/>
      <c r="Q91" s="5"/>
      <c r="R91" s="5"/>
      <c r="S91" s="5"/>
      <c r="T91" s="5"/>
      <c r="U91" s="5"/>
    </row>
    <row r="92" spans="2:21" ht="45" x14ac:dyDescent="0.25">
      <c r="C92" s="80" t="s">
        <v>719</v>
      </c>
      <c r="D92" s="28" t="s">
        <v>686</v>
      </c>
      <c r="E92" s="28" t="s">
        <v>820</v>
      </c>
      <c r="G92" s="52" t="s">
        <v>1061</v>
      </c>
      <c r="H92" s="72" t="s">
        <v>344</v>
      </c>
      <c r="I92" s="54" t="s">
        <v>96</v>
      </c>
      <c r="J92" s="103" t="s">
        <v>893</v>
      </c>
      <c r="K92" s="5"/>
      <c r="L92" s="5"/>
      <c r="M92" s="5"/>
      <c r="N92" s="5"/>
      <c r="O92" s="5"/>
      <c r="P92" s="5"/>
      <c r="Q92" s="5"/>
      <c r="R92" s="5"/>
      <c r="S92" s="5"/>
      <c r="T92" s="5"/>
      <c r="U92" s="5"/>
    </row>
    <row r="93" spans="2:21" ht="45" x14ac:dyDescent="0.25">
      <c r="C93" s="80" t="s">
        <v>723</v>
      </c>
      <c r="D93" s="52" t="s">
        <v>686</v>
      </c>
      <c r="E93" s="28" t="s">
        <v>820</v>
      </c>
      <c r="G93" s="52" t="s">
        <v>1055</v>
      </c>
      <c r="H93" s="72" t="s">
        <v>344</v>
      </c>
      <c r="I93" s="54" t="s">
        <v>96</v>
      </c>
      <c r="J93" s="103" t="s">
        <v>891</v>
      </c>
      <c r="K93" s="5"/>
      <c r="L93" s="5"/>
      <c r="M93" s="5"/>
      <c r="N93" s="5"/>
      <c r="O93" s="5"/>
      <c r="P93" s="5"/>
      <c r="Q93" s="5"/>
      <c r="R93" s="5"/>
      <c r="S93" s="5"/>
      <c r="T93" s="5"/>
      <c r="U93" s="5"/>
    </row>
    <row r="94" spans="2:21" ht="45" x14ac:dyDescent="0.25">
      <c r="C94" s="80" t="s">
        <v>725</v>
      </c>
      <c r="D94" s="28" t="s">
        <v>902</v>
      </c>
      <c r="E94" s="28" t="s">
        <v>828</v>
      </c>
      <c r="F94" s="52" t="s">
        <v>904</v>
      </c>
      <c r="G94" s="52" t="s">
        <v>1057</v>
      </c>
      <c r="H94" s="72" t="s">
        <v>938</v>
      </c>
      <c r="I94" s="54" t="s">
        <v>182</v>
      </c>
      <c r="J94" s="103" t="s">
        <v>905</v>
      </c>
      <c r="K94" s="5"/>
      <c r="L94" s="5"/>
      <c r="M94" s="5"/>
      <c r="N94" s="5"/>
      <c r="O94" s="5"/>
      <c r="P94" s="5"/>
      <c r="Q94" s="5"/>
      <c r="R94" s="5"/>
      <c r="S94" s="5"/>
      <c r="T94" s="5"/>
      <c r="U94" s="5"/>
    </row>
    <row r="95" spans="2:21" ht="45" x14ac:dyDescent="0.25">
      <c r="C95" s="80" t="s">
        <v>724</v>
      </c>
      <c r="D95" s="28" t="s">
        <v>888</v>
      </c>
      <c r="E95" s="28" t="s">
        <v>820</v>
      </c>
      <c r="G95" s="52" t="s">
        <v>1056</v>
      </c>
      <c r="H95" s="72" t="s">
        <v>938</v>
      </c>
      <c r="I95" s="54" t="s">
        <v>96</v>
      </c>
      <c r="J95" s="103" t="s">
        <v>918</v>
      </c>
      <c r="K95" s="5"/>
      <c r="L95" s="5"/>
      <c r="M95" s="5"/>
      <c r="N95" s="5"/>
      <c r="O95" s="5"/>
      <c r="P95" s="5"/>
      <c r="Q95" s="5"/>
      <c r="R95" s="5"/>
      <c r="S95" s="5"/>
      <c r="T95" s="5"/>
      <c r="U95" s="5"/>
    </row>
    <row r="96" spans="2:21" ht="225" x14ac:dyDescent="0.25">
      <c r="C96" s="80" t="s">
        <v>782</v>
      </c>
      <c r="D96" s="28" t="s">
        <v>889</v>
      </c>
      <c r="E96" s="28" t="s">
        <v>819</v>
      </c>
      <c r="F96" s="52" t="s">
        <v>1014</v>
      </c>
      <c r="G96" s="52" t="s">
        <v>1054</v>
      </c>
      <c r="H96" s="72" t="s">
        <v>938</v>
      </c>
      <c r="I96" s="54" t="s">
        <v>183</v>
      </c>
      <c r="J96" s="103" t="s">
        <v>919</v>
      </c>
      <c r="K96" s="5"/>
      <c r="L96" s="5"/>
      <c r="M96" s="5"/>
      <c r="N96" s="5"/>
      <c r="O96" s="5"/>
      <c r="P96" s="5"/>
      <c r="Q96" s="5"/>
      <c r="R96" s="5"/>
      <c r="S96" s="5"/>
      <c r="T96" s="5"/>
      <c r="U96" s="5"/>
    </row>
    <row r="97" spans="2:21" ht="225" x14ac:dyDescent="0.25">
      <c r="C97" s="80" t="s">
        <v>783</v>
      </c>
      <c r="D97" s="28" t="s">
        <v>889</v>
      </c>
      <c r="E97" s="28" t="s">
        <v>819</v>
      </c>
      <c r="F97" s="52" t="s">
        <v>1015</v>
      </c>
      <c r="G97" s="52" t="s">
        <v>1053</v>
      </c>
      <c r="H97" s="72" t="s">
        <v>377</v>
      </c>
      <c r="I97" s="54" t="s">
        <v>183</v>
      </c>
      <c r="J97" s="103" t="s">
        <v>920</v>
      </c>
      <c r="K97" s="5"/>
      <c r="L97" s="5"/>
      <c r="M97" s="5"/>
      <c r="N97" s="5"/>
      <c r="O97" s="5"/>
      <c r="P97" s="5"/>
      <c r="Q97" s="5"/>
      <c r="R97" s="5"/>
      <c r="S97" s="5"/>
      <c r="T97" s="5"/>
      <c r="U97" s="5"/>
    </row>
    <row r="98" spans="2:21" x14ac:dyDescent="0.25">
      <c r="J98" s="103"/>
      <c r="K98" s="5"/>
      <c r="L98" s="5"/>
      <c r="M98" s="5"/>
      <c r="N98" s="5"/>
      <c r="O98" s="5"/>
      <c r="P98" s="5"/>
      <c r="Q98" s="5"/>
      <c r="R98" s="5"/>
      <c r="S98" s="5"/>
      <c r="T98" s="5"/>
      <c r="U98" s="5"/>
    </row>
    <row r="99" spans="2:21" x14ac:dyDescent="0.25">
      <c r="B99" s="28" t="s">
        <v>573</v>
      </c>
      <c r="C99" s="85">
        <v>1927.2593999999999</v>
      </c>
      <c r="D99" s="28" t="s">
        <v>799</v>
      </c>
      <c r="E99" s="28" t="s">
        <v>820</v>
      </c>
      <c r="H99" s="72" t="s">
        <v>938</v>
      </c>
      <c r="I99" s="54" t="s">
        <v>182</v>
      </c>
      <c r="J99" s="103" t="s">
        <v>971</v>
      </c>
      <c r="K99" s="5"/>
      <c r="L99" s="5"/>
      <c r="M99" s="5"/>
      <c r="N99" s="5"/>
      <c r="O99" s="5"/>
      <c r="P99" s="5"/>
      <c r="Q99" s="5"/>
      <c r="R99" s="5"/>
      <c r="S99" s="5"/>
      <c r="T99" s="5"/>
      <c r="U99" s="5"/>
    </row>
    <row r="100" spans="2:21" x14ac:dyDescent="0.25">
      <c r="C100" s="85">
        <v>1927.2566999999999</v>
      </c>
      <c r="D100" s="52" t="s">
        <v>798</v>
      </c>
      <c r="E100" s="28" t="s">
        <v>820</v>
      </c>
      <c r="F100" s="52"/>
      <c r="G100" s="52"/>
      <c r="H100" s="72" t="s">
        <v>938</v>
      </c>
      <c r="I100" s="54" t="s">
        <v>182</v>
      </c>
      <c r="J100" s="103" t="s">
        <v>972</v>
      </c>
      <c r="K100" s="5"/>
      <c r="L100" s="5"/>
      <c r="M100" s="5"/>
      <c r="N100" s="5"/>
      <c r="O100" s="5"/>
      <c r="P100" s="5"/>
      <c r="Q100" s="5"/>
      <c r="R100" s="5"/>
      <c r="S100" s="5"/>
      <c r="T100" s="5"/>
      <c r="U100" s="5"/>
    </row>
    <row r="101" spans="2:21" ht="30" x14ac:dyDescent="0.25">
      <c r="C101" s="85">
        <v>1927.2571</v>
      </c>
      <c r="D101" s="28" t="s">
        <v>910</v>
      </c>
      <c r="E101" s="28" t="s">
        <v>820</v>
      </c>
      <c r="F101" s="52" t="s">
        <v>843</v>
      </c>
      <c r="G101" s="52"/>
      <c r="H101" s="28" t="s">
        <v>842</v>
      </c>
      <c r="I101" s="54" t="s">
        <v>183</v>
      </c>
      <c r="J101" s="103" t="s">
        <v>973</v>
      </c>
      <c r="K101" s="5"/>
      <c r="L101" s="5"/>
      <c r="M101" s="5"/>
      <c r="N101" s="5"/>
      <c r="O101" s="5"/>
      <c r="P101" s="5"/>
      <c r="Q101" s="5"/>
      <c r="R101" s="5"/>
      <c r="S101" s="5"/>
      <c r="T101" s="5"/>
      <c r="U101" s="5"/>
    </row>
    <row r="102" spans="2:21" x14ac:dyDescent="0.25">
      <c r="C102" s="85">
        <v>1961.498</v>
      </c>
      <c r="D102" s="52" t="s">
        <v>801</v>
      </c>
      <c r="E102" s="28" t="s">
        <v>820</v>
      </c>
      <c r="H102" s="28" t="s">
        <v>833</v>
      </c>
      <c r="I102" s="54" t="s">
        <v>182</v>
      </c>
      <c r="J102" s="103" t="s">
        <v>1117</v>
      </c>
      <c r="K102" s="5"/>
      <c r="L102" s="5"/>
      <c r="M102" s="5"/>
      <c r="N102" s="5"/>
      <c r="O102" s="5"/>
      <c r="P102" s="5"/>
      <c r="Q102" s="5"/>
      <c r="R102" s="5"/>
      <c r="S102" s="5"/>
      <c r="T102" s="5"/>
      <c r="U102" s="5"/>
    </row>
    <row r="103" spans="2:21" x14ac:dyDescent="0.25">
      <c r="C103" s="86">
        <v>1961.4970000000001</v>
      </c>
      <c r="D103" s="52" t="s">
        <v>801</v>
      </c>
      <c r="E103" s="28" t="s">
        <v>820</v>
      </c>
      <c r="H103" s="72" t="s">
        <v>936</v>
      </c>
      <c r="I103" s="54" t="s">
        <v>183</v>
      </c>
      <c r="J103" s="103" t="s">
        <v>974</v>
      </c>
      <c r="K103" s="5"/>
      <c r="L103" s="5"/>
      <c r="M103" s="5"/>
      <c r="N103" s="5"/>
      <c r="O103" s="5"/>
      <c r="P103" s="5"/>
      <c r="Q103" s="5"/>
      <c r="R103" s="5"/>
      <c r="S103" s="5"/>
      <c r="T103" s="5"/>
      <c r="U103" s="5"/>
    </row>
    <row r="104" spans="2:21" x14ac:dyDescent="0.25">
      <c r="C104" s="87"/>
      <c r="J104" s="103"/>
      <c r="K104" s="5"/>
      <c r="L104" s="5"/>
      <c r="M104" s="5"/>
      <c r="N104" s="5"/>
      <c r="O104" s="5"/>
      <c r="P104" s="5"/>
      <c r="Q104" s="5"/>
      <c r="R104" s="5"/>
      <c r="S104" s="5"/>
      <c r="T104" s="5"/>
      <c r="U104" s="5"/>
    </row>
    <row r="105" spans="2:21" ht="60" x14ac:dyDescent="0.25">
      <c r="B105" s="28" t="s">
        <v>844</v>
      </c>
      <c r="C105" s="60" t="s">
        <v>845</v>
      </c>
      <c r="D105" s="28" t="s">
        <v>496</v>
      </c>
      <c r="E105" s="28" t="s">
        <v>819</v>
      </c>
      <c r="F105" s="98" t="s">
        <v>1092</v>
      </c>
      <c r="G105" s="28" t="s">
        <v>822</v>
      </c>
      <c r="H105" s="63" t="s">
        <v>1114</v>
      </c>
      <c r="I105" s="54" t="s">
        <v>183</v>
      </c>
      <c r="J105" s="103" t="s">
        <v>1106</v>
      </c>
      <c r="K105" s="5"/>
      <c r="L105" s="5"/>
      <c r="M105" s="5"/>
      <c r="N105" s="5"/>
      <c r="O105" s="5"/>
      <c r="P105" s="5"/>
      <c r="Q105" s="5"/>
      <c r="R105" s="5"/>
      <c r="S105" s="5"/>
      <c r="T105" s="5"/>
      <c r="U105" s="5"/>
    </row>
    <row r="106" spans="2:21" ht="60" x14ac:dyDescent="0.25">
      <c r="C106" s="60">
        <v>1910.21</v>
      </c>
      <c r="D106" s="28" t="s">
        <v>496</v>
      </c>
      <c r="E106" s="28" t="s">
        <v>819</v>
      </c>
      <c r="F106" s="98" t="s">
        <v>1092</v>
      </c>
      <c r="G106" s="52" t="s">
        <v>1074</v>
      </c>
      <c r="H106" s="63" t="s">
        <v>1114</v>
      </c>
      <c r="I106" s="54" t="s">
        <v>183</v>
      </c>
      <c r="J106" s="103" t="s">
        <v>1106</v>
      </c>
      <c r="K106" s="5"/>
      <c r="L106" s="5"/>
      <c r="M106" s="5"/>
      <c r="N106" s="5"/>
      <c r="O106" s="5"/>
      <c r="P106" s="5"/>
      <c r="Q106" s="5"/>
      <c r="R106" s="5"/>
      <c r="S106" s="5"/>
      <c r="T106" s="5"/>
      <c r="U106" s="5"/>
    </row>
    <row r="107" spans="2:21" ht="90.75" x14ac:dyDescent="0.3">
      <c r="B107" s="9"/>
      <c r="C107" s="88" t="s">
        <v>847</v>
      </c>
      <c r="D107" s="28" t="s">
        <v>931</v>
      </c>
      <c r="E107" s="28" t="s">
        <v>819</v>
      </c>
      <c r="F107" s="52" t="s">
        <v>975</v>
      </c>
      <c r="G107" s="52" t="s">
        <v>1086</v>
      </c>
      <c r="H107" s="63" t="s">
        <v>1114</v>
      </c>
      <c r="I107" s="54" t="s">
        <v>183</v>
      </c>
      <c r="J107" s="103" t="s">
        <v>976</v>
      </c>
      <c r="K107" s="5"/>
      <c r="L107" s="5"/>
      <c r="M107" s="5"/>
      <c r="N107" s="5"/>
      <c r="O107" s="5"/>
      <c r="P107" s="5"/>
      <c r="Q107" s="5"/>
      <c r="R107" s="5"/>
      <c r="S107" s="5"/>
      <c r="T107" s="5"/>
      <c r="U107" s="5"/>
    </row>
    <row r="108" spans="2:21" x14ac:dyDescent="0.25">
      <c r="B108" s="65"/>
      <c r="C108" s="60" t="s">
        <v>848</v>
      </c>
      <c r="D108" s="28" t="s">
        <v>908</v>
      </c>
      <c r="E108" s="28" t="s">
        <v>820</v>
      </c>
      <c r="F108" s="99" t="s">
        <v>1107</v>
      </c>
      <c r="G108" s="28" t="s">
        <v>822</v>
      </c>
      <c r="H108" s="63" t="s">
        <v>1114</v>
      </c>
      <c r="I108" s="54" t="s">
        <v>182</v>
      </c>
      <c r="J108" s="103" t="s">
        <v>1108</v>
      </c>
      <c r="K108" s="5"/>
      <c r="L108" s="5"/>
      <c r="M108" s="5"/>
      <c r="N108" s="5"/>
      <c r="O108" s="5"/>
      <c r="P108" s="5"/>
      <c r="Q108" s="5"/>
      <c r="R108" s="5"/>
      <c r="S108" s="5"/>
      <c r="T108" s="5"/>
      <c r="U108" s="5"/>
    </row>
    <row r="109" spans="2:21" x14ac:dyDescent="0.25">
      <c r="B109" s="1"/>
      <c r="C109" s="60">
        <v>1880.16</v>
      </c>
      <c r="D109" s="28" t="s">
        <v>1089</v>
      </c>
      <c r="E109" s="28" t="s">
        <v>819</v>
      </c>
      <c r="F109" s="52"/>
      <c r="G109" s="28" t="s">
        <v>822</v>
      </c>
      <c r="H109" s="63" t="s">
        <v>1114</v>
      </c>
      <c r="I109" s="54" t="s">
        <v>182</v>
      </c>
      <c r="J109" s="103" t="s">
        <v>852</v>
      </c>
      <c r="K109" s="5"/>
      <c r="L109" s="5"/>
      <c r="M109" s="5"/>
      <c r="N109" s="5"/>
      <c r="O109" s="5"/>
      <c r="P109" s="5"/>
      <c r="Q109" s="5"/>
      <c r="R109" s="5"/>
      <c r="S109" s="5"/>
      <c r="T109" s="5"/>
      <c r="U109" s="5"/>
    </row>
    <row r="110" spans="2:21" ht="45" x14ac:dyDescent="0.25">
      <c r="B110" s="1"/>
      <c r="C110" s="60" t="s">
        <v>849</v>
      </c>
      <c r="D110" s="28" t="s">
        <v>1090</v>
      </c>
      <c r="E110" s="28" t="s">
        <v>820</v>
      </c>
      <c r="F110" s="52" t="s">
        <v>853</v>
      </c>
      <c r="G110" s="28" t="s">
        <v>822</v>
      </c>
      <c r="H110" s="63" t="s">
        <v>1116</v>
      </c>
      <c r="I110" s="54" t="s">
        <v>182</v>
      </c>
      <c r="J110" s="103" t="s">
        <v>1113</v>
      </c>
      <c r="K110" s="5"/>
      <c r="L110" s="5"/>
      <c r="M110" s="5"/>
      <c r="N110" s="5"/>
      <c r="O110" s="5"/>
      <c r="P110" s="5"/>
      <c r="Q110" s="5"/>
      <c r="R110" s="5"/>
      <c r="S110" s="5"/>
      <c r="T110" s="5"/>
      <c r="U110" s="5"/>
    </row>
    <row r="111" spans="2:21" ht="105" x14ac:dyDescent="0.25">
      <c r="B111" s="1"/>
      <c r="C111" s="78" t="s">
        <v>850</v>
      </c>
      <c r="D111" s="28" t="s">
        <v>932</v>
      </c>
      <c r="E111" s="28" t="s">
        <v>820</v>
      </c>
      <c r="F111" s="52" t="s">
        <v>854</v>
      </c>
      <c r="G111" s="52" t="s">
        <v>1083</v>
      </c>
      <c r="H111" s="52" t="s">
        <v>1115</v>
      </c>
      <c r="I111" s="54" t="s">
        <v>183</v>
      </c>
      <c r="J111" s="103" t="s">
        <v>855</v>
      </c>
      <c r="K111" s="5"/>
      <c r="L111" s="5"/>
      <c r="M111" s="5"/>
      <c r="N111" s="5"/>
      <c r="O111" s="5"/>
      <c r="P111" s="5"/>
      <c r="Q111" s="5"/>
      <c r="R111" s="5"/>
      <c r="S111" s="5"/>
      <c r="T111" s="5"/>
      <c r="U111" s="5"/>
    </row>
    <row r="112" spans="2:21" ht="45" x14ac:dyDescent="0.25">
      <c r="C112" s="89" t="s">
        <v>851</v>
      </c>
      <c r="D112" s="28" t="s">
        <v>1091</v>
      </c>
      <c r="E112" s="28" t="s">
        <v>820</v>
      </c>
      <c r="F112" s="98" t="s">
        <v>1109</v>
      </c>
      <c r="G112" s="28" t="s">
        <v>822</v>
      </c>
      <c r="H112" s="28" t="s">
        <v>1114</v>
      </c>
      <c r="I112" s="54" t="s">
        <v>182</v>
      </c>
      <c r="J112" s="103" t="s">
        <v>1110</v>
      </c>
      <c r="K112" s="5"/>
      <c r="L112" s="5"/>
      <c r="M112" s="5"/>
      <c r="N112" s="5"/>
      <c r="O112" s="5"/>
      <c r="P112" s="5"/>
      <c r="Q112" s="5"/>
      <c r="R112" s="5"/>
      <c r="S112" s="5"/>
      <c r="T112" s="5"/>
      <c r="U112" s="5"/>
    </row>
    <row r="113" spans="2:21" x14ac:dyDescent="0.25">
      <c r="C113" s="80"/>
      <c r="J113" s="103"/>
      <c r="K113" s="5"/>
      <c r="L113" s="5"/>
      <c r="M113" s="5"/>
      <c r="N113" s="5"/>
      <c r="O113" s="5"/>
      <c r="P113" s="5"/>
      <c r="Q113" s="5"/>
      <c r="R113" s="5"/>
      <c r="S113" s="5"/>
      <c r="T113" s="5"/>
      <c r="U113" s="5"/>
    </row>
    <row r="114" spans="2:21" x14ac:dyDescent="0.25">
      <c r="B114" s="28" t="s">
        <v>587</v>
      </c>
      <c r="C114" s="80" t="s">
        <v>588</v>
      </c>
      <c r="D114" s="28" t="s">
        <v>916</v>
      </c>
      <c r="E114" s="28" t="s">
        <v>820</v>
      </c>
      <c r="J114" s="103" t="s">
        <v>977</v>
      </c>
      <c r="K114" s="5"/>
      <c r="L114" s="5"/>
      <c r="M114" s="5"/>
      <c r="N114" s="5"/>
      <c r="O114" s="5"/>
      <c r="P114" s="5"/>
      <c r="Q114" s="5"/>
      <c r="R114" s="5"/>
      <c r="S114" s="5"/>
      <c r="T114" s="5"/>
      <c r="U114" s="5"/>
    </row>
    <row r="115" spans="2:21" x14ac:dyDescent="0.25">
      <c r="C115" s="80" t="s">
        <v>589</v>
      </c>
      <c r="E115" s="28" t="s">
        <v>820</v>
      </c>
      <c r="J115" s="103"/>
      <c r="K115" s="5"/>
      <c r="L115" s="5"/>
      <c r="M115" s="5"/>
      <c r="N115" s="5"/>
      <c r="O115" s="5"/>
      <c r="P115" s="5"/>
      <c r="Q115" s="5"/>
      <c r="R115" s="5"/>
      <c r="S115" s="5"/>
      <c r="T115" s="5"/>
      <c r="U115" s="5"/>
    </row>
    <row r="116" spans="2:21" x14ac:dyDescent="0.25">
      <c r="C116" s="80"/>
      <c r="J116" s="103"/>
      <c r="K116" s="5"/>
      <c r="L116" s="5"/>
      <c r="M116" s="5"/>
      <c r="N116" s="5"/>
      <c r="O116" s="5"/>
      <c r="P116" s="5"/>
      <c r="Q116" s="5"/>
      <c r="R116" s="5"/>
      <c r="S116" s="5"/>
      <c r="T116" s="5"/>
      <c r="U116" s="5"/>
    </row>
    <row r="117" spans="2:21" x14ac:dyDescent="0.25">
      <c r="C117" s="80"/>
      <c r="J117" s="103"/>
      <c r="K117" s="5"/>
      <c r="L117" s="5"/>
      <c r="M117" s="5"/>
      <c r="N117" s="5"/>
      <c r="O117" s="5"/>
      <c r="P117" s="5"/>
      <c r="Q117" s="5"/>
      <c r="R117" s="5"/>
      <c r="S117" s="5"/>
      <c r="T117" s="5"/>
      <c r="U117" s="5"/>
    </row>
    <row r="118" spans="2:21" x14ac:dyDescent="0.25">
      <c r="C118" s="80"/>
      <c r="J118" s="103"/>
      <c r="K118" s="5"/>
      <c r="L118" s="5"/>
      <c r="M118" s="5"/>
      <c r="N118" s="5"/>
      <c r="O118" s="5"/>
      <c r="P118" s="5"/>
      <c r="Q118" s="5"/>
      <c r="R118" s="5"/>
      <c r="S118" s="5"/>
      <c r="T118" s="5"/>
      <c r="U118" s="5"/>
    </row>
    <row r="119" spans="2:21" x14ac:dyDescent="0.25">
      <c r="C119" s="80"/>
      <c r="J119" s="103"/>
      <c r="K119" s="5"/>
      <c r="L119" s="5"/>
      <c r="M119" s="5"/>
      <c r="N119" s="5"/>
      <c r="O119" s="5"/>
      <c r="P119" s="5"/>
      <c r="Q119" s="5"/>
      <c r="R119" s="5"/>
      <c r="S119" s="5"/>
      <c r="T119" s="5"/>
      <c r="U119" s="5"/>
    </row>
    <row r="120" spans="2:21" x14ac:dyDescent="0.25">
      <c r="J120" s="103"/>
      <c r="K120" s="5"/>
      <c r="L120" s="5"/>
      <c r="M120" s="5"/>
      <c r="N120" s="5"/>
      <c r="O120" s="5"/>
      <c r="P120" s="5"/>
      <c r="Q120" s="5"/>
      <c r="R120" s="5"/>
      <c r="S120" s="5"/>
      <c r="T120" s="5"/>
      <c r="U120" s="5"/>
    </row>
    <row r="121" spans="2:21" x14ac:dyDescent="0.25">
      <c r="C121" s="80"/>
      <c r="J121" s="103"/>
      <c r="K121" s="5"/>
      <c r="L121" s="5"/>
      <c r="M121" s="5"/>
      <c r="N121" s="5"/>
      <c r="O121" s="5"/>
      <c r="P121" s="5"/>
      <c r="Q121" s="5"/>
      <c r="R121" s="5"/>
      <c r="S121" s="5"/>
      <c r="T121" s="5"/>
      <c r="U121" s="5"/>
    </row>
    <row r="122" spans="2:21" x14ac:dyDescent="0.25">
      <c r="C122" s="80"/>
      <c r="J122" s="103"/>
      <c r="K122" s="5"/>
      <c r="L122" s="5"/>
      <c r="M122" s="5"/>
      <c r="N122" s="5"/>
      <c r="O122" s="5"/>
      <c r="P122" s="5"/>
      <c r="Q122" s="5"/>
      <c r="R122" s="5"/>
      <c r="S122" s="5"/>
      <c r="T122" s="5"/>
      <c r="U122" s="5"/>
    </row>
    <row r="123" spans="2:21" x14ac:dyDescent="0.25">
      <c r="C123" s="80"/>
      <c r="J123" s="103"/>
      <c r="K123" s="5"/>
      <c r="L123" s="5"/>
      <c r="M123" s="5"/>
      <c r="N123" s="5"/>
      <c r="O123" s="5"/>
      <c r="P123" s="5"/>
      <c r="Q123" s="5"/>
      <c r="R123" s="5"/>
      <c r="S123" s="5"/>
      <c r="T123" s="5"/>
      <c r="U123" s="5"/>
    </row>
    <row r="126" spans="2:21" x14ac:dyDescent="0.25">
      <c r="C126" s="80"/>
    </row>
    <row r="127" spans="2:21" x14ac:dyDescent="0.25">
      <c r="C127" s="80"/>
    </row>
    <row r="128" spans="2:21" x14ac:dyDescent="0.25">
      <c r="C128" s="80"/>
    </row>
    <row r="129" spans="3:3" x14ac:dyDescent="0.25">
      <c r="C129" s="80"/>
    </row>
    <row r="130" spans="3:3" x14ac:dyDescent="0.25">
      <c r="C130" s="80"/>
    </row>
    <row r="131" spans="3:3" x14ac:dyDescent="0.25">
      <c r="C131" s="80"/>
    </row>
    <row r="132" spans="3:3" x14ac:dyDescent="0.25">
      <c r="C132" s="80"/>
    </row>
    <row r="133" spans="3:3" x14ac:dyDescent="0.25">
      <c r="C133" s="80"/>
    </row>
    <row r="134" spans="3:3" x14ac:dyDescent="0.25">
      <c r="C134" s="82"/>
    </row>
    <row r="135" spans="3:3" x14ac:dyDescent="0.25">
      <c r="C135" s="80"/>
    </row>
    <row r="136" spans="3:3" x14ac:dyDescent="0.25">
      <c r="C136" s="80"/>
    </row>
    <row r="138" spans="3:3" x14ac:dyDescent="0.25">
      <c r="C138" s="80"/>
    </row>
    <row r="139" spans="3:3" x14ac:dyDescent="0.25">
      <c r="C139" s="80"/>
    </row>
    <row r="140" spans="3:3" x14ac:dyDescent="0.25">
      <c r="C140" s="80"/>
    </row>
    <row r="141" spans="3:3" x14ac:dyDescent="0.25">
      <c r="C141" s="80"/>
    </row>
    <row r="142" spans="3:3" x14ac:dyDescent="0.25">
      <c r="C142" s="80"/>
    </row>
    <row r="143" spans="3:3" x14ac:dyDescent="0.25">
      <c r="C143" s="80"/>
    </row>
    <row r="144" spans="3:3" x14ac:dyDescent="0.25">
      <c r="C144" s="80"/>
    </row>
    <row r="145" spans="3:3" x14ac:dyDescent="0.25">
      <c r="C145" s="80"/>
    </row>
    <row r="146" spans="3:3" x14ac:dyDescent="0.25">
      <c r="C146" s="80"/>
    </row>
    <row r="147" spans="3:3" x14ac:dyDescent="0.25">
      <c r="C147" s="80"/>
    </row>
    <row r="148" spans="3:3" x14ac:dyDescent="0.25">
      <c r="C148" s="80"/>
    </row>
    <row r="149" spans="3:3" x14ac:dyDescent="0.25">
      <c r="C149" s="80"/>
    </row>
    <row r="150" spans="3:3" x14ac:dyDescent="0.25">
      <c r="C150" s="80"/>
    </row>
    <row r="151" spans="3:3" x14ac:dyDescent="0.25">
      <c r="C151" s="80"/>
    </row>
    <row r="152" spans="3:3" x14ac:dyDescent="0.25">
      <c r="C152" s="80"/>
    </row>
    <row r="153" spans="3:3" x14ac:dyDescent="0.25">
      <c r="C153" s="80"/>
    </row>
    <row r="154" spans="3:3" x14ac:dyDescent="0.25">
      <c r="C154" s="80"/>
    </row>
    <row r="155" spans="3:3" x14ac:dyDescent="0.25">
      <c r="C155" s="80"/>
    </row>
    <row r="156" spans="3:3" x14ac:dyDescent="0.25">
      <c r="C156" s="80"/>
    </row>
    <row r="157" spans="3:3" x14ac:dyDescent="0.25">
      <c r="C157" s="80"/>
    </row>
    <row r="158" spans="3:3" x14ac:dyDescent="0.25">
      <c r="C158" s="80"/>
    </row>
    <row r="159" spans="3:3" x14ac:dyDescent="0.25">
      <c r="C159" s="80"/>
    </row>
    <row r="160" spans="3:3" x14ac:dyDescent="0.25">
      <c r="C160" s="80"/>
    </row>
    <row r="161" spans="3:3" x14ac:dyDescent="0.25">
      <c r="C161" s="80"/>
    </row>
    <row r="162" spans="3:3" x14ac:dyDescent="0.25">
      <c r="C162" s="80"/>
    </row>
    <row r="171" spans="3:3" x14ac:dyDescent="0.25">
      <c r="C171" s="60"/>
    </row>
    <row r="178" spans="3:3" x14ac:dyDescent="0.25">
      <c r="C178" s="80"/>
    </row>
    <row r="179" spans="3:3" x14ac:dyDescent="0.25">
      <c r="C179" s="80"/>
    </row>
    <row r="180" spans="3:3" x14ac:dyDescent="0.25">
      <c r="C180" s="80"/>
    </row>
    <row r="181" spans="3:3" x14ac:dyDescent="0.25">
      <c r="C181" s="80"/>
    </row>
    <row r="182" spans="3:3" x14ac:dyDescent="0.25">
      <c r="C182" s="80"/>
    </row>
    <row r="183" spans="3:3" x14ac:dyDescent="0.25">
      <c r="C183" s="80"/>
    </row>
    <row r="184" spans="3:3" x14ac:dyDescent="0.25">
      <c r="C184" s="80"/>
    </row>
    <row r="185" spans="3:3" x14ac:dyDescent="0.25">
      <c r="C185" s="80"/>
    </row>
    <row r="186" spans="3:3" x14ac:dyDescent="0.25">
      <c r="C186" s="80"/>
    </row>
    <row r="187" spans="3:3" x14ac:dyDescent="0.25">
      <c r="C187" s="80"/>
    </row>
    <row r="188" spans="3:3" x14ac:dyDescent="0.25">
      <c r="C188" s="80"/>
    </row>
    <row r="189" spans="3:3" x14ac:dyDescent="0.25">
      <c r="C189" s="80"/>
    </row>
    <row r="190" spans="3:3" x14ac:dyDescent="0.25">
      <c r="C190" s="80"/>
    </row>
    <row r="191" spans="3:3" x14ac:dyDescent="0.25">
      <c r="C191" s="80"/>
    </row>
    <row r="192" spans="3:3" x14ac:dyDescent="0.25">
      <c r="C192" s="80"/>
    </row>
    <row r="193" spans="3:3" x14ac:dyDescent="0.25">
      <c r="C193" s="80"/>
    </row>
    <row r="194" spans="3:3" x14ac:dyDescent="0.25">
      <c r="C194" s="80"/>
    </row>
    <row r="195" spans="3:3" x14ac:dyDescent="0.25">
      <c r="C195" s="80"/>
    </row>
    <row r="196" spans="3:3" x14ac:dyDescent="0.25">
      <c r="C196" s="80"/>
    </row>
    <row r="197" spans="3:3" x14ac:dyDescent="0.25">
      <c r="C197" s="80"/>
    </row>
    <row r="198" spans="3:3" x14ac:dyDescent="0.25">
      <c r="C198" s="80"/>
    </row>
    <row r="199" spans="3:3" x14ac:dyDescent="0.25">
      <c r="C199" s="80"/>
    </row>
    <row r="200" spans="3:3" x14ac:dyDescent="0.25">
      <c r="C200" s="80"/>
    </row>
    <row r="201" spans="3:3" x14ac:dyDescent="0.25">
      <c r="C201" s="80"/>
    </row>
    <row r="202" spans="3:3" x14ac:dyDescent="0.25">
      <c r="C202" s="80"/>
    </row>
    <row r="203" spans="3:3" x14ac:dyDescent="0.25">
      <c r="C203" s="80"/>
    </row>
    <row r="204" spans="3:3" x14ac:dyDescent="0.25">
      <c r="C204" s="80"/>
    </row>
    <row r="205" spans="3:3" x14ac:dyDescent="0.25">
      <c r="C205" s="85"/>
    </row>
    <row r="206" spans="3:3" x14ac:dyDescent="0.25">
      <c r="C206" s="85"/>
    </row>
    <row r="207" spans="3:3" x14ac:dyDescent="0.25">
      <c r="C207" s="85"/>
    </row>
    <row r="208" spans="3:3" x14ac:dyDescent="0.25">
      <c r="C208" s="85"/>
    </row>
    <row r="209" spans="2:3" x14ac:dyDescent="0.25">
      <c r="C209" s="86"/>
    </row>
    <row r="210" spans="2:3" x14ac:dyDescent="0.25">
      <c r="C210" s="90"/>
    </row>
    <row r="211" spans="2:3" x14ac:dyDescent="0.25">
      <c r="C211" s="90"/>
    </row>
    <row r="212" spans="2:3" x14ac:dyDescent="0.25">
      <c r="C212" s="90"/>
    </row>
    <row r="213" spans="2:3" ht="18.75" x14ac:dyDescent="0.3">
      <c r="B213" s="9"/>
    </row>
    <row r="214" spans="2:3" x14ac:dyDescent="0.25">
      <c r="B214" s="65"/>
      <c r="C214" s="68"/>
    </row>
    <row r="215" spans="2:3" x14ac:dyDescent="0.25">
      <c r="B215" s="1"/>
      <c r="C215" s="54"/>
    </row>
    <row r="216" spans="2:3" x14ac:dyDescent="0.25">
      <c r="B216" s="1"/>
      <c r="C216" s="54"/>
    </row>
    <row r="217" spans="2:3" x14ac:dyDescent="0.25">
      <c r="B217" s="1"/>
      <c r="C217" s="54"/>
    </row>
    <row r="219" spans="2:3" x14ac:dyDescent="0.25">
      <c r="B219" s="1"/>
      <c r="C219" s="78"/>
    </row>
    <row r="220" spans="2:3" x14ac:dyDescent="0.25">
      <c r="C220" s="80"/>
    </row>
    <row r="221" spans="2:3" x14ac:dyDescent="0.25">
      <c r="C221" s="80"/>
    </row>
    <row r="222" spans="2:3" x14ac:dyDescent="0.25">
      <c r="C222" s="80"/>
    </row>
    <row r="223" spans="2:3" x14ac:dyDescent="0.25">
      <c r="C223" s="80"/>
    </row>
    <row r="224" spans="2:3" x14ac:dyDescent="0.25">
      <c r="C224" s="80"/>
    </row>
    <row r="225" spans="3:3" x14ac:dyDescent="0.25">
      <c r="C225" s="80"/>
    </row>
    <row r="226" spans="3:3" x14ac:dyDescent="0.25">
      <c r="C226" s="80"/>
    </row>
    <row r="227" spans="3:3" x14ac:dyDescent="0.25">
      <c r="C227" s="80"/>
    </row>
    <row r="228" spans="3:3" x14ac:dyDescent="0.25">
      <c r="C228" s="80"/>
    </row>
    <row r="230" spans="3:3" x14ac:dyDescent="0.25">
      <c r="C230" s="80"/>
    </row>
    <row r="231" spans="3:3" x14ac:dyDescent="0.25">
      <c r="C231" s="80"/>
    </row>
    <row r="232" spans="3:3" x14ac:dyDescent="0.25">
      <c r="C232" s="80"/>
    </row>
    <row r="235" spans="3:3" x14ac:dyDescent="0.25">
      <c r="C235" s="80"/>
    </row>
    <row r="236" spans="3:3" x14ac:dyDescent="0.25">
      <c r="C236" s="80"/>
    </row>
    <row r="237" spans="3:3" x14ac:dyDescent="0.25">
      <c r="C237" s="80"/>
    </row>
    <row r="238" spans="3:3" x14ac:dyDescent="0.25">
      <c r="C238" s="80"/>
    </row>
    <row r="239" spans="3:3" x14ac:dyDescent="0.25">
      <c r="C239" s="80"/>
    </row>
    <row r="240" spans="3:3" x14ac:dyDescent="0.25">
      <c r="C240" s="80"/>
    </row>
    <row r="241" spans="3:3" x14ac:dyDescent="0.25">
      <c r="C241" s="80"/>
    </row>
    <row r="242" spans="3:3" x14ac:dyDescent="0.25">
      <c r="C242" s="80"/>
    </row>
    <row r="243" spans="3:3" x14ac:dyDescent="0.25">
      <c r="C243" s="82"/>
    </row>
    <row r="244" spans="3:3" x14ac:dyDescent="0.25">
      <c r="C244" s="80"/>
    </row>
    <row r="245" spans="3:3" x14ac:dyDescent="0.25">
      <c r="C245" s="80"/>
    </row>
    <row r="247" spans="3:3" x14ac:dyDescent="0.25">
      <c r="C247" s="80"/>
    </row>
    <row r="248" spans="3:3" x14ac:dyDescent="0.25">
      <c r="C248" s="80"/>
    </row>
    <row r="249" spans="3:3" x14ac:dyDescent="0.25">
      <c r="C249" s="80"/>
    </row>
    <row r="250" spans="3:3" x14ac:dyDescent="0.25">
      <c r="C250" s="80"/>
    </row>
    <row r="251" spans="3:3" x14ac:dyDescent="0.25">
      <c r="C251" s="80"/>
    </row>
    <row r="252" spans="3:3" x14ac:dyDescent="0.25">
      <c r="C252" s="80"/>
    </row>
    <row r="253" spans="3:3" x14ac:dyDescent="0.25">
      <c r="C253" s="80"/>
    </row>
    <row r="254" spans="3:3" x14ac:dyDescent="0.25">
      <c r="C254" s="80"/>
    </row>
    <row r="255" spans="3:3" x14ac:dyDescent="0.25">
      <c r="C255" s="80"/>
    </row>
    <row r="256" spans="3:3" x14ac:dyDescent="0.25">
      <c r="C256" s="80"/>
    </row>
    <row r="257" spans="3:3" x14ac:dyDescent="0.25">
      <c r="C257" s="80"/>
    </row>
    <row r="258" spans="3:3" x14ac:dyDescent="0.25">
      <c r="C258" s="80"/>
    </row>
    <row r="259" spans="3:3" x14ac:dyDescent="0.25">
      <c r="C259" s="80"/>
    </row>
    <row r="260" spans="3:3" x14ac:dyDescent="0.25">
      <c r="C260" s="80"/>
    </row>
    <row r="261" spans="3:3" x14ac:dyDescent="0.25">
      <c r="C261" s="80"/>
    </row>
    <row r="262" spans="3:3" x14ac:dyDescent="0.25">
      <c r="C262" s="80"/>
    </row>
    <row r="263" spans="3:3" x14ac:dyDescent="0.25">
      <c r="C263" s="80"/>
    </row>
    <row r="264" spans="3:3" x14ac:dyDescent="0.25">
      <c r="C264" s="80"/>
    </row>
    <row r="265" spans="3:3" x14ac:dyDescent="0.25">
      <c r="C265" s="80"/>
    </row>
    <row r="266" spans="3:3" x14ac:dyDescent="0.25">
      <c r="C266" s="80"/>
    </row>
    <row r="267" spans="3:3" x14ac:dyDescent="0.25">
      <c r="C267" s="80"/>
    </row>
    <row r="268" spans="3:3" x14ac:dyDescent="0.25">
      <c r="C268" s="80"/>
    </row>
    <row r="269" spans="3:3" x14ac:dyDescent="0.25">
      <c r="C269" s="80"/>
    </row>
    <row r="270" spans="3:3" x14ac:dyDescent="0.25">
      <c r="C270" s="80"/>
    </row>
    <row r="271" spans="3:3" x14ac:dyDescent="0.25">
      <c r="C271" s="80"/>
    </row>
    <row r="280" spans="3:3" x14ac:dyDescent="0.25">
      <c r="C280" s="60"/>
    </row>
    <row r="289" spans="3:3" x14ac:dyDescent="0.25">
      <c r="C289" s="91"/>
    </row>
    <row r="290" spans="3:3" x14ac:dyDescent="0.25">
      <c r="C290" s="15"/>
    </row>
    <row r="291" spans="3:3" x14ac:dyDescent="0.25">
      <c r="C291" s="15"/>
    </row>
    <row r="292" spans="3:3" x14ac:dyDescent="0.25">
      <c r="C292" s="15"/>
    </row>
    <row r="293" spans="3:3" x14ac:dyDescent="0.25">
      <c r="C293" s="15"/>
    </row>
    <row r="294" spans="3:3" x14ac:dyDescent="0.25">
      <c r="C294" s="15"/>
    </row>
    <row r="295" spans="3:3" x14ac:dyDescent="0.25">
      <c r="C295" s="15"/>
    </row>
    <row r="296" spans="3:3" x14ac:dyDescent="0.25">
      <c r="C296" s="15"/>
    </row>
    <row r="297" spans="3:3" x14ac:dyDescent="0.25">
      <c r="C297" s="15"/>
    </row>
    <row r="298" spans="3:3" x14ac:dyDescent="0.25">
      <c r="C298" s="15"/>
    </row>
    <row r="299" spans="3:3" x14ac:dyDescent="0.25">
      <c r="C299" s="15"/>
    </row>
    <row r="301" spans="3:3" x14ac:dyDescent="0.25">
      <c r="C301" s="80"/>
    </row>
    <row r="302" spans="3:3" x14ac:dyDescent="0.25">
      <c r="C302" s="80"/>
    </row>
    <row r="303" spans="3:3" x14ac:dyDescent="0.25">
      <c r="C303" s="80"/>
    </row>
    <row r="304" spans="3:3" x14ac:dyDescent="0.25">
      <c r="C304" s="80"/>
    </row>
    <row r="305" spans="3:3" x14ac:dyDescent="0.25">
      <c r="C305" s="80"/>
    </row>
    <row r="306" spans="3:3" x14ac:dyDescent="0.25">
      <c r="C306" s="80"/>
    </row>
    <row r="307" spans="3:3" x14ac:dyDescent="0.25">
      <c r="C307" s="80"/>
    </row>
    <row r="308" spans="3:3" x14ac:dyDescent="0.25">
      <c r="C308" s="80"/>
    </row>
    <row r="309" spans="3:3" x14ac:dyDescent="0.25">
      <c r="C309" s="80"/>
    </row>
    <row r="310" spans="3:3" x14ac:dyDescent="0.25">
      <c r="C310" s="80"/>
    </row>
    <row r="311" spans="3:3" x14ac:dyDescent="0.25">
      <c r="C311" s="80"/>
    </row>
    <row r="312" spans="3:3" x14ac:dyDescent="0.25">
      <c r="C312" s="80"/>
    </row>
    <row r="314" spans="3:3" x14ac:dyDescent="0.25">
      <c r="C314" s="85"/>
    </row>
    <row r="315" spans="3:3" x14ac:dyDescent="0.25">
      <c r="C315" s="85"/>
    </row>
    <row r="316" spans="3:3" x14ac:dyDescent="0.25">
      <c r="C316" s="85"/>
    </row>
    <row r="317" spans="3:3" x14ac:dyDescent="0.25">
      <c r="C317" s="85"/>
    </row>
    <row r="318" spans="3:3" x14ac:dyDescent="0.25">
      <c r="C318" s="8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Composition data</vt:lpstr>
      <vt:lpstr>Metallography</vt:lpstr>
      <vt:lpstr>Raw use-wear data</vt:lpstr>
      <vt:lpstr>Deposition data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Andrews</dc:creator>
  <cp:lastModifiedBy>Miriam Andrews</cp:lastModifiedBy>
  <dcterms:created xsi:type="dcterms:W3CDTF">2018-05-17T11:50:46Z</dcterms:created>
  <dcterms:modified xsi:type="dcterms:W3CDTF">2021-09-21T09:02:24Z</dcterms:modified>
</cp:coreProperties>
</file>